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6.xml" ContentType="application/vnd.openxmlformats-officedocument.spreadsheetml.externalLink+xml"/>
  <Override PartName="/xl/externalLinks/externalLink7.xml" ContentType="application/vnd.openxmlformats-officedocument.spreadsheetml.externalLink+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Default Extension="png" ContentType="image/png"/>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defaultThemeVersion="124226"/>
  <bookViews>
    <workbookView xWindow="480" yWindow="600" windowWidth="14610" windowHeight="7365" tabRatio="800" firstSheet="23" activeTab="28"/>
  </bookViews>
  <sheets>
    <sheet name="1A. Overview - Diagnostics" sheetId="30" r:id="rId1"/>
    <sheet name="1B. Results - Diagnostics" sheetId="31" r:id="rId2"/>
    <sheet name="2A. Overview 1 - Saline" sheetId="4" r:id="rId3"/>
    <sheet name="2B. Results 1 - Saline" sheetId="5" r:id="rId4"/>
    <sheet name="3A. Overview 2 - Urea" sheetId="28" r:id="rId5"/>
    <sheet name="3B. Results 2 - Urea" sheetId="29" r:id="rId6"/>
    <sheet name="4A. Overview 3 - Demeclo" sheetId="6" r:id="rId7"/>
    <sheet name="4B. Results 3 - Demeclo" sheetId="7" r:id="rId8"/>
    <sheet name="5A. Overview 4 - Lithium" sheetId="10" r:id="rId9"/>
    <sheet name="5B. Results 4 - Lithium " sheetId="11" r:id="rId10"/>
    <sheet name="6A. Overview 5 - Mannitol" sheetId="12" r:id="rId11"/>
    <sheet name="6B. Results 5 - Mannitol" sheetId="13" r:id="rId12"/>
    <sheet name="7A. Overview 6 - Diuretics" sheetId="14" r:id="rId13"/>
    <sheet name="7B. Results 6 - Diuretics  " sheetId="15" r:id="rId14"/>
    <sheet name="8A. Overview 7 - Desmopressin" sheetId="22" r:id="rId15"/>
    <sheet name="8B. Results 7 - Desmopressin  " sheetId="23" r:id="rId16"/>
    <sheet name="9A. Overview 8 - Phenytoin" sheetId="24" r:id="rId17"/>
    <sheet name="9B. Results 8 - Phenytoin" sheetId="25" r:id="rId18"/>
    <sheet name="10A. Overview 9 - Vaptans - SR" sheetId="16" r:id="rId19"/>
    <sheet name="10B. Results 9 - Vaptans - SR" sheetId="17" r:id="rId20"/>
    <sheet name="10C. Overview 9 - Vaptans - RCT" sheetId="18" r:id="rId21"/>
    <sheet name="10D. Results 9 - Vaptans -RCT" sheetId="19" r:id="rId22"/>
    <sheet name="10E. Overview 9 -Vaptans - Obs" sheetId="20" r:id="rId23"/>
    <sheet name="10F. Results 9 - Vaptans - Obs" sheetId="21" r:id="rId24"/>
    <sheet name="11A. Overview 10 - Steroids " sheetId="26" r:id="rId25"/>
    <sheet name="11B. Results 10 - Steroids " sheetId="27" r:id="rId26"/>
    <sheet name="12A. Overview 11 Fluid Restrict" sheetId="8" r:id="rId27"/>
    <sheet name="12B. Results 11 Fluid Restrict" sheetId="9" r:id="rId28"/>
    <sheet name="13A. Correction Speed" sheetId="33" r:id="rId29"/>
    <sheet name="Blad2" sheetId="2" r:id="rId30"/>
    <sheet name="Blad3" sheetId="3" r:id="rId31"/>
    <sheet name="Blad1" sheetId="34" r:id="rId32"/>
  </sheets>
  <externalReferences>
    <externalReference r:id="rId33"/>
    <externalReference r:id="rId34"/>
    <externalReference r:id="rId35"/>
    <externalReference r:id="rId36"/>
    <externalReference r:id="rId37"/>
    <externalReference r:id="rId38"/>
    <externalReference r:id="rId39"/>
    <externalReference r:id="rId40"/>
  </externalReferences>
  <definedNames>
    <definedName name="_xlnm._FilterDatabase" localSheetId="18" hidden="1">'10A. Overview 9 - Vaptans - SR'!$A$1:$G$1</definedName>
    <definedName name="_xlnm._FilterDatabase" localSheetId="19" hidden="1">'10B. Results 9 - Vaptans - SR'!$A$1:$E$1</definedName>
    <definedName name="_xlnm._FilterDatabase" localSheetId="20" hidden="1">'10C. Overview 9 - Vaptans - RCT'!$A$1:$G$1</definedName>
    <definedName name="_xlnm._FilterDatabase" localSheetId="21" hidden="1">'10D. Results 9 - Vaptans -RCT'!$A$1:$H$1</definedName>
    <definedName name="_xlnm._FilterDatabase" localSheetId="4" hidden="1">'3A. Overview 2 - Urea'!$A$1:$G$7</definedName>
    <definedName name="_xlnm._FilterDatabase" localSheetId="5" hidden="1">'3B. Results 2 - Urea'!$C$1:$C$9</definedName>
    <definedName name="fe">[1]Statements2!$D$15,[1]Statements2!$D$19,[1]Statements2!$D$23,[1]Statements2!$D$27,[1]Statements2!$D$31,[1]Statements2!$D$35,[1]Statements2!$D$43,[1]Statements2!$D$51</definedName>
    <definedName name="Free">[1]Statements2!$D$15,[1]Statements2!$D$19,[1]Statements2!$D$23,[1]Statements2!$D$27,[1]Statements2!$D$31,[1]Statements2!$D$35,[1]Statements2!$D$43,[1]Statements2!$D$51</definedName>
    <definedName name="Freetext_characteristics" localSheetId="18">[2]Characteristics!$D$36:$D$46,[2]Characteristics!$D$48:$D$58,[2]Characteristics!$D$60,[2]Characteristics!$D$62,[2]Characteristics!$D$64,[2]Characteristics!$D$66,[2]Characteristics!$D$68,[2]Characteristics!$D$70,[2]Characteristics!$D$72,[2]Characteristics!$D$74,[2]Characteristics!$D$76,[2]Characteristics!$D$78,[2]Characteristics!$D$80,[2]Characteristics!$D$82,[2]Characteristics!$D$25,[2]Characteristics!$D$17,[2]Characteristics!$D$9</definedName>
    <definedName name="Freetext_characteristics" localSheetId="19">[2]Characteristics!$D$36:$D$46,[2]Characteristics!$D$48:$D$58,[2]Characteristics!$D$60,[2]Characteristics!$D$62,[2]Characteristics!$D$64,[2]Characteristics!$D$66,[2]Characteristics!$D$68,[2]Characteristics!$D$70,[2]Characteristics!$D$72,[2]Characteristics!$D$74,[2]Characteristics!$D$76,[2]Characteristics!$D$78,[2]Characteristics!$D$80,[2]Characteristics!$D$82,[2]Characteristics!$D$25,[2]Characteristics!$D$17,[2]Characteristics!$D$9</definedName>
    <definedName name="Freetext_characteristics" localSheetId="20">[2]Characteristics!$D$36:$D$46,[2]Characteristics!$D$48:$D$58,[2]Characteristics!$D$60,[2]Characteristics!$D$62,[2]Characteristics!$D$64,[2]Characteristics!$D$66,[2]Characteristics!$D$68,[2]Characteristics!$D$70,[2]Characteristics!$D$72,[2]Characteristics!$D$74,[2]Characteristics!$D$76,[2]Characteristics!$D$78,[2]Characteristics!$D$80,[2]Characteristics!$D$82,[2]Characteristics!$D$25,[2]Characteristics!$D$17,[2]Characteristics!$D$9</definedName>
    <definedName name="Freetext_characteristics" localSheetId="21">[2]Characteristics!$D$36:$D$46,[2]Characteristics!$D$48:$D$58,[2]Characteristics!$D$60,[2]Characteristics!$D$62,[2]Characteristics!$D$64,[2]Characteristics!$D$66,[2]Characteristics!$D$68,[2]Characteristics!$D$70,[2]Characteristics!$D$72,[2]Characteristics!$D$74,[2]Characteristics!$D$76,[2]Characteristics!$D$78,[2]Characteristics!$D$80,[2]Characteristics!$D$82,[2]Characteristics!$D$25,[2]Characteristics!$D$17,[2]Characteristics!$D$9</definedName>
    <definedName name="Freetext_characteristics" localSheetId="22">[2]Characteristics!$D$36:$D$46,[2]Characteristics!$D$48:$D$58,[2]Characteristics!$D$60,[2]Characteristics!$D$62,[2]Characteristics!$D$64,[2]Characteristics!$D$66,[2]Characteristics!$D$68,[2]Characteristics!$D$70,[2]Characteristics!$D$72,[2]Characteristics!$D$74,[2]Characteristics!$D$76,[2]Characteristics!$D$78,[2]Characteristics!$D$80,[2]Characteristics!$D$82,[2]Characteristics!$D$25,[2]Characteristics!$D$17,[2]Characteristics!$D$9</definedName>
    <definedName name="Freetext_characteristics" localSheetId="23">[2]Characteristics!$D$36:$D$46,[2]Characteristics!$D$48:$D$58,[2]Characteristics!$D$60,[2]Characteristics!$D$62,[2]Characteristics!$D$64,[2]Characteristics!$D$66,[2]Characteristics!$D$68,[2]Characteristics!$D$70,[2]Characteristics!$D$72,[2]Characteristics!$D$74,[2]Characteristics!$D$76,[2]Characteristics!$D$78,[2]Characteristics!$D$80,[2]Characteristics!$D$82,[2]Characteristics!$D$25,[2]Characteristics!$D$17,[2]Characteristics!$D$9</definedName>
    <definedName name="Freetext_characteristics" localSheetId="24">[3]Characteristics!$D$36:$D$46,[3]Characteristics!$D$48:$D$58,[3]Characteristics!$D$60,[3]Characteristics!$D$62,[3]Characteristics!$D$64,[3]Characteristics!$D$66,[3]Characteristics!$D$68,[3]Characteristics!$D$70,[3]Characteristics!$D$72,[3]Characteristics!$D$74,[3]Characteristics!$D$76,[3]Characteristics!$D$78,[3]Characteristics!$D$80,[3]Characteristics!$D$82,[3]Characteristics!$D$25,[3]Characteristics!$D$17,[3]Characteristics!$D$9</definedName>
    <definedName name="Freetext_characteristics" localSheetId="25">[3]Characteristics!$D$36:$D$46,[3]Characteristics!$D$48:$D$58,[3]Characteristics!$D$60,[3]Characteristics!$D$62,[3]Characteristics!$D$64,[3]Characteristics!$D$66,[3]Characteristics!$D$68,[3]Characteristics!$D$70,[3]Characteristics!$D$72,[3]Characteristics!$D$74,[3]Characteristics!$D$76,[3]Characteristics!$D$78,[3]Characteristics!$D$80,[3]Characteristics!$D$82,[3]Characteristics!$D$25,[3]Characteristics!$D$17,[3]Characteristics!$D$9</definedName>
    <definedName name="Freetext_characteristics" localSheetId="26">[4]Characteristics!$D$36:$D$46,[4]Characteristics!$D$48:$D$58,[4]Characteristics!$D$60,[4]Characteristics!$D$62,[4]Characteristics!$D$64,[4]Characteristics!$D$66,[4]Characteristics!$D$68,[4]Characteristics!$D$70,[4]Characteristics!$D$72,[4]Characteristics!$D$74,[4]Characteristics!$D$76,[4]Characteristics!$D$78,[4]Characteristics!$D$80,[4]Characteristics!$D$82,[4]Characteristics!$D$25,[4]Characteristics!$D$17,[4]Characteristics!$D$9</definedName>
    <definedName name="Freetext_characteristics" localSheetId="27">[4]Characteristics!$D$36:$D$46,[4]Characteristics!$D$48:$D$58,[4]Characteristics!$D$60,[4]Characteristics!$D$62,[4]Characteristics!$D$64,[4]Characteristics!$D$66,[4]Characteristics!$D$68,[4]Characteristics!$D$70,[4]Characteristics!$D$72,[4]Characteristics!$D$74,[4]Characteristics!$D$76,[4]Characteristics!$D$78,[4]Characteristics!$D$80,[4]Characteristics!$D$82,[4]Characteristics!$D$25,[4]Characteristics!$D$17,[4]Characteristics!$D$9</definedName>
    <definedName name="Freetext_characteristics" localSheetId="28">[4]Characteristics!$D$36:$D$46,[4]Characteristics!$D$48:$D$58,[4]Characteristics!$D$60,[4]Characteristics!$D$62,[4]Characteristics!$D$64,[4]Characteristics!$D$66,[4]Characteristics!$D$68,[4]Characteristics!$D$70,[4]Characteristics!$D$72,[4]Characteristics!$D$74,[4]Characteristics!$D$76,[4]Characteristics!$D$78,[4]Characteristics!$D$80,[4]Characteristics!$D$82,[4]Characteristics!$D$25,[4]Characteristics!$D$17,[4]Characteristics!$D$9</definedName>
    <definedName name="Freetext_characteristics" localSheetId="4">[1]Characteristics!$D$36:$D$46,[1]Characteristics!$D$48:$D$58,[1]Characteristics!$D$60,[1]Characteristics!$D$62,[1]Characteristics!$D$64,[1]Characteristics!$D$66,[1]Characteristics!$D$68,[1]Characteristics!$D$70,[1]Characteristics!$D$72,[1]Characteristics!$D$74,[1]Characteristics!$D$76,[1]Characteristics!$D$78,[1]Characteristics!$D$80,[1]Characteristics!$D$82,[1]Characteristics!$D$25,[1]Characteristics!$D$17,[1]Characteristics!$D$9</definedName>
    <definedName name="Freetext_characteristics" localSheetId="5">[1]Characteristics!$D$36:$D$46,[1]Characteristics!$D$48:$D$58,[1]Characteristics!$D$60,[1]Characteristics!$D$62,[1]Characteristics!$D$64,[1]Characteristics!$D$66,[1]Characteristics!$D$68,[1]Characteristics!$D$70,[1]Characteristics!$D$72,[1]Characteristics!$D$74,[1]Characteristics!$D$76,[1]Characteristics!$D$78,[1]Characteristics!$D$80,[1]Characteristics!$D$82,[1]Characteristics!$D$25,[1]Characteristics!$D$17,[1]Characteristics!$D$9</definedName>
    <definedName name="Freetext_characteristics" localSheetId="6">[5]Characteristics!$D$36:$D$46,[5]Characteristics!$D$48:$D$58,[5]Characteristics!$D$60,[5]Characteristics!$D$62,[5]Characteristics!$D$64,[5]Characteristics!$D$66,[5]Characteristics!$D$68,[5]Characteristics!$D$70,[5]Characteristics!$D$72,[5]Characteristics!$D$74,[5]Characteristics!$D$76,[5]Characteristics!$D$78,[5]Characteristics!$D$80,[5]Characteristics!$D$82,[5]Characteristics!$D$25,[5]Characteristics!$D$17,[5]Characteristics!$D$9</definedName>
    <definedName name="Freetext_characteristics" localSheetId="7">[5]Characteristics!$D$36:$D$46,[5]Characteristics!$D$48:$D$58,[5]Characteristics!$D$60,[5]Characteristics!$D$62,[5]Characteristics!$D$64,[5]Characteristics!$D$66,[5]Characteristics!$D$68,[5]Characteristics!$D$70,[5]Characteristics!$D$72,[5]Characteristics!$D$74,[5]Characteristics!$D$76,[5]Characteristics!$D$78,[5]Characteristics!$D$80,[5]Characteristics!$D$82,[5]Characteristics!$D$25,[5]Characteristics!$D$17,[5]Characteristics!$D$9</definedName>
    <definedName name="Freetext_characteristics" localSheetId="8">[1]Characteristics!$D$36:$D$46,[1]Characteristics!$D$48:$D$58,[1]Characteristics!$D$60,[1]Characteristics!$D$62,[1]Characteristics!$D$64,[1]Characteristics!$D$66,[1]Characteristics!$D$68,[1]Characteristics!$D$70,[1]Characteristics!$D$72,[1]Characteristics!$D$74,[1]Characteristics!$D$76,[1]Characteristics!$D$78,[1]Characteristics!$D$80,[1]Characteristics!$D$82,[1]Characteristics!$D$25,[1]Characteristics!$D$17,[1]Characteristics!$D$9</definedName>
    <definedName name="Freetext_characteristics" localSheetId="9">[1]Characteristics!$D$36:$D$46,[1]Characteristics!$D$48:$D$58,[1]Characteristics!$D$60,[1]Characteristics!$D$62,[1]Characteristics!$D$64,[1]Characteristics!$D$66,[1]Characteristics!$D$68,[1]Characteristics!$D$70,[1]Characteristics!$D$72,[1]Characteristics!$D$74,[1]Characteristics!$D$76,[1]Characteristics!$D$78,[1]Characteristics!$D$80,[1]Characteristics!$D$82,[1]Characteristics!$D$25,[1]Characteristics!$D$17,[1]Characteristics!$D$9</definedName>
    <definedName name="Freetext_characteristics" localSheetId="10">[4]Characteristics!$D$36:$D$46,[4]Characteristics!$D$48:$D$58,[4]Characteristics!$D$60,[4]Characteristics!$D$62,[4]Characteristics!$D$64,[4]Characteristics!$D$66,[4]Characteristics!$D$68,[4]Characteristics!$D$70,[4]Characteristics!$D$72,[4]Characteristics!$D$74,[4]Characteristics!$D$76,[4]Characteristics!$D$78,[4]Characteristics!$D$80,[4]Characteristics!$D$82,[4]Characteristics!$D$25,[4]Characteristics!$D$17,[4]Characteristics!$D$9</definedName>
    <definedName name="Freetext_characteristics" localSheetId="11">[4]Characteristics!$D$36:$D$46,[4]Characteristics!$D$48:$D$58,[4]Characteristics!$D$60,[4]Characteristics!$D$62,[4]Characteristics!$D$64,[4]Characteristics!$D$66,[4]Characteristics!$D$68,[4]Characteristics!$D$70,[4]Characteristics!$D$72,[4]Characteristics!$D$74,[4]Characteristics!$D$76,[4]Characteristics!$D$78,[4]Characteristics!$D$80,[4]Characteristics!$D$82,[4]Characteristics!$D$25,[4]Characteristics!$D$17,[4]Characteristics!$D$9</definedName>
    <definedName name="Freetext_characteristics" localSheetId="12">[3]Characteristics!$D$36:$D$46,[3]Characteristics!$D$48:$D$58,[3]Characteristics!$D$60,[3]Characteristics!$D$62,[3]Characteristics!$D$64,[3]Characteristics!$D$66,[3]Characteristics!$D$68,[3]Characteristics!$D$70,[3]Characteristics!$D$72,[3]Characteristics!$D$74,[3]Characteristics!$D$76,[3]Characteristics!$D$78,[3]Characteristics!$D$80,[3]Characteristics!$D$82,[3]Characteristics!$D$25,[3]Characteristics!$D$17,[3]Characteristics!$D$9</definedName>
    <definedName name="Freetext_characteristics" localSheetId="13">[3]Characteristics!$D$36:$D$46,[3]Characteristics!$D$48:$D$58,[3]Characteristics!$D$60,[3]Characteristics!$D$62,[3]Characteristics!$D$64,[3]Characteristics!$D$66,[3]Characteristics!$D$68,[3]Characteristics!$D$70,[3]Characteristics!$D$72,[3]Characteristics!$D$74,[3]Characteristics!$D$76,[3]Characteristics!$D$78,[3]Characteristics!$D$80,[3]Characteristics!$D$82,[3]Characteristics!$D$25,[3]Characteristics!$D$17,[3]Characteristics!$D$9</definedName>
    <definedName name="Freetext_characteristics" localSheetId="14">[3]Characteristics!$D$36:$D$46,[3]Characteristics!$D$48:$D$58,[3]Characteristics!$D$60,[3]Characteristics!$D$62,[3]Characteristics!$D$64,[3]Characteristics!$D$66,[3]Characteristics!$D$68,[3]Characteristics!$D$70,[3]Characteristics!$D$72,[3]Characteristics!$D$74,[3]Characteristics!$D$76,[3]Characteristics!$D$78,[3]Characteristics!$D$80,[3]Characteristics!$D$82,[3]Characteristics!$D$25,[3]Characteristics!$D$17,[3]Characteristics!$D$9</definedName>
    <definedName name="Freetext_characteristics" localSheetId="15">[3]Characteristics!$D$36:$D$46,[3]Characteristics!$D$48:$D$58,[3]Characteristics!$D$60,[3]Characteristics!$D$62,[3]Characteristics!$D$64,[3]Characteristics!$D$66,[3]Characteristics!$D$68,[3]Characteristics!$D$70,[3]Characteristics!$D$72,[3]Characteristics!$D$74,[3]Characteristics!$D$76,[3]Characteristics!$D$78,[3]Characteristics!$D$80,[3]Characteristics!$D$82,[3]Characteristics!$D$25,[3]Characteristics!$D$17,[3]Characteristics!$D$9</definedName>
    <definedName name="Freetext_characteristics" localSheetId="16">[6]Characteristics!$D$36:$D$46,[6]Characteristics!$D$48:$D$58,[6]Characteristics!$D$60,[6]Characteristics!$D$62,[6]Characteristics!$D$64,[6]Characteristics!$D$66,[6]Characteristics!$D$68,[6]Characteristics!$D$70,[6]Characteristics!$D$72,[6]Characteristics!$D$74,[6]Characteristics!$D$76,[6]Characteristics!$D$78,[6]Characteristics!$D$80,[6]Characteristics!$D$82,[6]Characteristics!$D$25,[6]Characteristics!$D$17,[6]Characteristics!$D$9</definedName>
    <definedName name="Freetext_characteristics" localSheetId="17">[6]Characteristics!$D$36:$D$46,[6]Characteristics!$D$48:$D$58,[6]Characteristics!$D$60,[6]Characteristics!$D$62,[6]Characteristics!$D$64,[6]Characteristics!$D$66,[6]Characteristics!$D$68,[6]Characteristics!$D$70,[6]Characteristics!$D$72,[6]Characteristics!$D$74,[6]Characteristics!$D$76,[6]Characteristics!$D$78,[6]Characteristics!$D$80,[6]Characteristics!$D$82,[6]Characteristics!$D$25,[6]Characteristics!$D$17,[6]Characteristics!$D$9</definedName>
    <definedName name="Freetext_characteristics">[7]Characteristics!$D$36:$D$46,[7]Characteristics!$D$48:$D$58,[7]Characteristics!$D$60,[7]Characteristics!$D$62,[7]Characteristics!$D$64,[7]Characteristics!$D$66,[7]Characteristics!$D$68,[7]Characteristics!$D$70,[7]Characteristics!$D$72,[7]Characteristics!$D$74,[7]Characteristics!$D$76,[7]Characteristics!$D$78,[7]Characteristics!$D$80,[7]Characteristics!$D$82,[7]Characteristics!$D$25,[7]Characteristics!$D$17,[7]Characteristics!$D$9</definedName>
    <definedName name="Freetext_results" localSheetId="18">[2]Results!$D$10:$D$25,[2]Results!$D$29:$D$31,[2]Results!$D$36:$D$46,[2]Results!$D$49:$D$57,[2]Results!$D$63:$D$65,[2]Results!$D$70:$D$80,[2]Results!$D$83:$D$91,[2]Results!$D$97:$D$99,[2]Results!$D$104:$D$112,[2]Results!$D$114,[2]Results!$D$117:$D$125,[2]Results!$D$131:$D$133,[2]Results!$D$138:$D$148,[2]Results!$D$151:$D$159,[2]Results!$D$165:$D$167,[2]Results!$D$172:$D$182,[2]Results!$D$185:$D$193,[2]Results!$D$199:$D$201,[2]Results!$D$206:$D$216,[2]Results!$D$219:$D$227,[2]Results!$D$233:$D$235,[2]Results!$D$240:$D$250,[2]Results!$D$253:$D$261,[2]Results!$D$267:$D$269,[2]Results!$D$274:$D$284,[2]Results!$D$287:$D$295,[2]Results!$D$301:$D$303,[2]Results!$D$308:$D$318,[2]Results!$D$321:$D$329,[2]Results!$D$335:$D$337,[2]Results!$D$343:$D$352,[2]Results!$D$342,[2]Results!$D$355:$D$363</definedName>
    <definedName name="Freetext_results" localSheetId="19">[2]Results!$D$10:$D$25,[2]Results!$D$29:$D$31,[2]Results!$D$36:$D$46,[2]Results!$D$49:$D$57,[2]Results!$D$63:$D$65,[2]Results!$D$70:$D$80,[2]Results!$D$83:$D$91,[2]Results!$D$97:$D$99,[2]Results!$D$104:$D$112,[2]Results!$D$114,[2]Results!$D$117:$D$125,[2]Results!$D$131:$D$133,[2]Results!$D$138:$D$148,[2]Results!$D$151:$D$159,[2]Results!$D$165:$D$167,[2]Results!$D$172:$D$182,[2]Results!$D$185:$D$193,[2]Results!$D$199:$D$201,[2]Results!$D$206:$D$216,[2]Results!$D$219:$D$227,[2]Results!$D$233:$D$235,[2]Results!$D$240:$D$250,[2]Results!$D$253:$D$261,[2]Results!$D$267:$D$269,[2]Results!$D$274:$D$284,[2]Results!$D$287:$D$295,[2]Results!$D$301:$D$303,[2]Results!$D$308:$D$318,[2]Results!$D$321:$D$329,[2]Results!$D$335:$D$337,[2]Results!$D$343:$D$352,[2]Results!$D$342,[2]Results!$D$355:$D$363</definedName>
    <definedName name="Freetext_results" localSheetId="20">[2]Results!$D$10:$D$25,[2]Results!$D$29:$D$31,[2]Results!$D$36:$D$46,[2]Results!$D$49:$D$57,[2]Results!$D$63:$D$65,[2]Results!$D$70:$D$80,[2]Results!$D$83:$D$91,[2]Results!$D$97:$D$99,[2]Results!$D$104:$D$112,[2]Results!$D$114,[2]Results!$D$117:$D$125,[2]Results!$D$131:$D$133,[2]Results!$D$138:$D$148,[2]Results!$D$151:$D$159,[2]Results!$D$165:$D$167,[2]Results!$D$172:$D$182,[2]Results!$D$185:$D$193,[2]Results!$D$199:$D$201,[2]Results!$D$206:$D$216,[2]Results!$D$219:$D$227,[2]Results!$D$233:$D$235,[2]Results!$D$240:$D$250,[2]Results!$D$253:$D$261,[2]Results!$D$267:$D$269,[2]Results!$D$274:$D$284,[2]Results!$D$287:$D$295,[2]Results!$D$301:$D$303,[2]Results!$D$308:$D$318,[2]Results!$D$321:$D$329,[2]Results!$D$335:$D$337,[2]Results!$D$343:$D$352,[2]Results!$D$342,[2]Results!$D$355:$D$363</definedName>
    <definedName name="Freetext_results" localSheetId="21">[2]Results!$D$10:$D$25,[2]Results!$D$29:$D$31,[2]Results!$D$36:$D$46,[2]Results!$D$49:$D$57,[2]Results!$D$63:$D$65,[2]Results!$D$70:$D$80,[2]Results!$D$83:$D$91,[2]Results!$D$97:$D$99,[2]Results!$D$104:$D$112,[2]Results!$D$114,[2]Results!$D$117:$D$125,[2]Results!$D$131:$D$133,[2]Results!$D$138:$D$148,[2]Results!$D$151:$D$159,[2]Results!$D$165:$D$167,[2]Results!$D$172:$D$182,[2]Results!$D$185:$D$193,[2]Results!$D$199:$D$201,[2]Results!$D$206:$D$216,[2]Results!$D$219:$D$227,[2]Results!$D$233:$D$235,[2]Results!$D$240:$D$250,[2]Results!$D$253:$D$261,[2]Results!$D$267:$D$269,[2]Results!$D$274:$D$284,[2]Results!$D$287:$D$295,[2]Results!$D$301:$D$303,[2]Results!$D$308:$D$318,[2]Results!$D$321:$D$329,[2]Results!$D$335:$D$337,[2]Results!$D$343:$D$352,[2]Results!$D$342,[2]Results!$D$355:$D$363</definedName>
    <definedName name="Freetext_results" localSheetId="22">[2]Results!$D$10:$D$25,[2]Results!$D$29:$D$31,[2]Results!$D$36:$D$46,[2]Results!$D$49:$D$57,[2]Results!$D$63:$D$65,[2]Results!$D$70:$D$80,[2]Results!$D$83:$D$91,[2]Results!$D$97:$D$99,[2]Results!$D$104:$D$112,[2]Results!$D$114,[2]Results!$D$117:$D$125,[2]Results!$D$131:$D$133,[2]Results!$D$138:$D$148,[2]Results!$D$151:$D$159,[2]Results!$D$165:$D$167,[2]Results!$D$172:$D$182,[2]Results!$D$185:$D$193,[2]Results!$D$199:$D$201,[2]Results!$D$206:$D$216,[2]Results!$D$219:$D$227,[2]Results!$D$233:$D$235,[2]Results!$D$240:$D$250,[2]Results!$D$253:$D$261,[2]Results!$D$267:$D$269,[2]Results!$D$274:$D$284,[2]Results!$D$287:$D$295,[2]Results!$D$301:$D$303,[2]Results!$D$308:$D$318,[2]Results!$D$321:$D$329,[2]Results!$D$335:$D$337,[2]Results!$D$343:$D$352,[2]Results!$D$342,[2]Results!$D$355:$D$363</definedName>
    <definedName name="Freetext_results" localSheetId="23">[2]Results!$D$10:$D$25,[2]Results!$D$29:$D$31,[2]Results!$D$36:$D$46,[2]Results!$D$49:$D$57,[2]Results!$D$63:$D$65,[2]Results!$D$70:$D$80,[2]Results!$D$83:$D$91,[2]Results!$D$97:$D$99,[2]Results!$D$104:$D$112,[2]Results!$D$114,[2]Results!$D$117:$D$125,[2]Results!$D$131:$D$133,[2]Results!$D$138:$D$148,[2]Results!$D$151:$D$159,[2]Results!$D$165:$D$167,[2]Results!$D$172:$D$182,[2]Results!$D$185:$D$193,[2]Results!$D$199:$D$201,[2]Results!$D$206:$D$216,[2]Results!$D$219:$D$227,[2]Results!$D$233:$D$235,[2]Results!$D$240:$D$250,[2]Results!$D$253:$D$261,[2]Results!$D$267:$D$269,[2]Results!$D$274:$D$284,[2]Results!$D$287:$D$295,[2]Results!$D$301:$D$303,[2]Results!$D$308:$D$318,[2]Results!$D$321:$D$329,[2]Results!$D$335:$D$337,[2]Results!$D$343:$D$352,[2]Results!$D$342,[2]Results!$D$355:$D$363</definedName>
    <definedName name="Freetext_results" localSheetId="24">[3]Results!$D$10:$D$25,[3]Results!$D$29:$D$31,[3]Results!$D$36:$D$46,[3]Results!$D$49:$D$57,[3]Results!$D$63:$D$65,[3]Results!$D$70:$D$80,[3]Results!$D$83:$D$91,[3]Results!$D$97:$D$99,[3]Results!$D$104:$D$112,[3]Results!$D$114,[3]Results!$D$117:$D$125,[3]Results!$D$131:$D$133,[3]Results!$D$138:$D$148,[3]Results!$D$151:$D$159,[3]Results!$D$165:$D$167,[3]Results!$D$172:$D$182,[3]Results!$D$185:$D$193,[3]Results!$D$199:$D$201,[3]Results!$D$206:$D$216,[3]Results!$D$219:$D$227,[3]Results!$D$233:$D$235,[3]Results!$D$240:$D$250,[3]Results!$D$253:$D$261,[3]Results!$D$267:$D$269,[3]Results!$D$274:$D$284,[3]Results!$D$287:$D$295,[3]Results!$D$301:$D$303,[3]Results!$D$308:$D$318,[3]Results!$D$321:$D$329,[3]Results!$D$335:$D$337,[3]Results!$D$343:$D$352,[3]Results!$D$342,[3]Results!$D$355:$D$363</definedName>
    <definedName name="Freetext_results" localSheetId="25">[3]Results!$D$10:$D$25,[3]Results!$D$29:$D$31,[3]Results!$D$36:$D$46,[3]Results!$D$49:$D$57,[3]Results!$D$63:$D$65,[3]Results!$D$70:$D$80,[3]Results!$D$83:$D$91,[3]Results!$D$97:$D$99,[3]Results!$D$104:$D$112,[3]Results!$D$114,[3]Results!$D$117:$D$125,[3]Results!$D$131:$D$133,[3]Results!$D$138:$D$148,[3]Results!$D$151:$D$159,[3]Results!$D$165:$D$167,[3]Results!$D$172:$D$182,[3]Results!$D$185:$D$193,[3]Results!$D$199:$D$201,[3]Results!$D$206:$D$216,[3]Results!$D$219:$D$227,[3]Results!$D$233:$D$235,[3]Results!$D$240:$D$250,[3]Results!$D$253:$D$261,[3]Results!$D$267:$D$269,[3]Results!$D$274:$D$284,[3]Results!$D$287:$D$295,[3]Results!$D$301:$D$303,[3]Results!$D$308:$D$318,[3]Results!$D$321:$D$329,[3]Results!$D$335:$D$337,[3]Results!$D$343:$D$352,[3]Results!$D$342,[3]Results!$D$355:$D$363</definedName>
    <definedName name="Freetext_results" localSheetId="26">[4]Results!$D$10:$D$25,[4]Results!$D$29:$D$31,[4]Results!$D$36:$D$46,[4]Results!$D$49:$D$57,[4]Results!$D$63:$D$65,[4]Results!$D$70:$D$80,[4]Results!$D$83:$D$91,[4]Results!$D$97:$D$99,[4]Results!$D$104:$D$112,[4]Results!$D$114,[4]Results!$D$117:$D$125,[4]Results!$D$131:$D$133,[4]Results!$D$138:$D$148,[4]Results!$D$151:$D$159,[4]Results!$D$165:$D$167,[4]Results!$D$172:$D$182,[4]Results!$D$185:$D$193,[4]Results!$D$199:$D$201,[4]Results!$D$206:$D$216,[4]Results!$D$219:$D$227,[4]Results!$D$233:$D$235,[4]Results!$D$240:$D$250,[4]Results!$D$253:$D$261,[4]Results!$D$267:$D$269,[4]Results!$D$274:$D$284,[4]Results!$D$287:$D$295,[4]Results!$D$301:$D$303,[4]Results!$D$308:$D$318,[4]Results!$D$321:$D$329,[4]Results!$D$335:$D$337,[4]Results!$D$343:$D$352,[4]Results!$D$342,[4]Results!$D$355:$D$363</definedName>
    <definedName name="Freetext_results" localSheetId="27">[4]Results!$D$10:$D$25,[4]Results!$D$29:$D$31,[4]Results!$D$36:$D$46,[4]Results!$D$49:$D$57,[4]Results!$D$63:$D$65,[4]Results!$D$70:$D$80,[4]Results!$D$83:$D$91,[4]Results!$D$97:$D$99,[4]Results!$D$104:$D$112,[4]Results!$D$114,[4]Results!$D$117:$D$125,[4]Results!$D$131:$D$133,[4]Results!$D$138:$D$148,[4]Results!$D$151:$D$159,[4]Results!$D$165:$D$167,[4]Results!$D$172:$D$182,[4]Results!$D$185:$D$193,[4]Results!$D$199:$D$201,[4]Results!$D$206:$D$216,[4]Results!$D$219:$D$227,[4]Results!$D$233:$D$235,[4]Results!$D$240:$D$250,[4]Results!$D$253:$D$261,[4]Results!$D$267:$D$269,[4]Results!$D$274:$D$284,[4]Results!$D$287:$D$295,[4]Results!$D$301:$D$303,[4]Results!$D$308:$D$318,[4]Results!$D$321:$D$329,[4]Results!$D$335:$D$337,[4]Results!$D$343:$D$352,[4]Results!$D$342,[4]Results!$D$355:$D$363</definedName>
    <definedName name="Freetext_results" localSheetId="28">[4]Results!$D$10:$D$25,[4]Results!$D$29:$D$31,[4]Results!$D$36:$D$46,[4]Results!$D$49:$D$57,[4]Results!$D$63:$D$65,[4]Results!$D$70:$D$80,[4]Results!$D$83:$D$91,[4]Results!$D$97:$D$99,[4]Results!$D$104:$D$112,[4]Results!$D$114,[4]Results!$D$117:$D$125,[4]Results!$D$131:$D$133,[4]Results!$D$138:$D$148,[4]Results!$D$151:$D$159,[4]Results!$D$165:$D$167,[4]Results!$D$172:$D$182,[4]Results!$D$185:$D$193,[4]Results!$D$199:$D$201,[4]Results!$D$206:$D$216,[4]Results!$D$219:$D$227,[4]Results!$D$233:$D$235,[4]Results!$D$240:$D$250,[4]Results!$D$253:$D$261,[4]Results!$D$267:$D$269,[4]Results!$D$274:$D$284,[4]Results!$D$287:$D$295,[4]Results!$D$301:$D$303,[4]Results!$D$308:$D$318,[4]Results!$D$321:$D$329,[4]Results!$D$335:$D$337,[4]Results!$D$343:$D$352,[4]Results!$D$342,[4]Results!$D$355:$D$363</definedName>
    <definedName name="Freetext_results" localSheetId="4">[1]Results!$D$10:$D$25,[1]Results!$D$29:$D$31,[1]Results!$D$36:$D$46,[1]Results!$D$49:$D$57,[1]Results!$D$63:$D$65,[1]Results!$D$70:$D$80,[1]Results!$D$83:$D$91,[1]Results!$D$97:$D$99,[1]Results!$D$104:$D$112,[1]Results!$D$114,[1]Results!$D$117:$D$125,[1]Results!$D$131:$D$133,[1]Results!$D$138:$D$148,[1]Results!$D$151:$D$159,[1]Results!$D$165:$D$167,[1]Results!$D$172:$D$182,[1]Results!$D$185:$D$193,[1]Results!$D$199:$D$201,[1]Results!$D$206:$D$216,[1]Results!$D$219:$D$227,[1]Results!$D$233:$D$235,[1]Results!$D$240:$D$250,[1]Results!$D$253:$D$261,[1]Results!$D$267:$D$269,[1]Results!$D$274:$D$284,[1]Results!$D$287:$D$295,[1]Results!$D$301:$D$303,[1]Results!$D$308:$D$318,[1]Results!$D$321:$D$329,[1]Results!$D$335:$D$337,[1]Results!$D$343:$D$352,[1]Results!$D$342,[1]Results!$D$355:$D$363</definedName>
    <definedName name="Freetext_results" localSheetId="5">[1]Results!$D$10:$D$25,[1]Results!$D$29:$D$31,[1]Results!$D$36:$D$46,[1]Results!$D$49:$D$57,[1]Results!$D$63:$D$65,[1]Results!$D$70:$D$80,[1]Results!$D$83:$D$91,[1]Results!$D$97:$D$99,[1]Results!$D$104:$D$112,[1]Results!$D$114,[1]Results!$D$117:$D$125,[1]Results!$D$131:$D$133,[1]Results!$D$138:$D$148,[1]Results!$D$151:$D$159,[1]Results!$D$165:$D$167,[1]Results!$D$172:$D$182,[1]Results!$D$185:$D$193,[1]Results!$D$199:$D$201,[1]Results!$D$206:$D$216,[1]Results!$D$219:$D$227,[1]Results!$D$233:$D$235,[1]Results!$D$240:$D$250,[1]Results!$D$253:$D$261,[1]Results!$D$267:$D$269,[1]Results!$D$274:$D$284,[1]Results!$D$287:$D$295,[1]Results!$D$301:$D$303,[1]Results!$D$308:$D$318,[1]Results!$D$321:$D$329,[1]Results!$D$335:$D$337,[1]Results!$D$343:$D$352,[1]Results!$D$342,[1]Results!$D$355:$D$363</definedName>
    <definedName name="Freetext_results" localSheetId="6">[5]Results!$D$10:$D$25,[5]Results!$D$29:$D$31,[5]Results!$D$36:$D$46,[5]Results!$D$49:$D$57,[5]Results!$D$63:$D$65,[5]Results!$D$70:$D$80,[5]Results!$D$83:$D$91,[5]Results!$D$97:$D$99,[5]Results!$D$104:$D$112,[5]Results!$D$114,[5]Results!$D$117:$D$125,[5]Results!$D$131:$D$133,[5]Results!$D$138:$D$148,[5]Results!$D$151:$D$159,[5]Results!$D$165:$D$167,[5]Results!$D$172:$D$182,[5]Results!$D$185:$D$193,[5]Results!$D$199:$D$201,[5]Results!$D$206:$D$216,[5]Results!$D$219:$D$227,[5]Results!$D$233:$D$235,[5]Results!$D$240:$D$250,[5]Results!$D$253:$D$261,[5]Results!$D$267:$D$269,[5]Results!$D$274:$D$284,[5]Results!$D$287:$D$295,[5]Results!$D$301:$D$303,[5]Results!$D$308:$D$318,[5]Results!$D$321:$D$329,[5]Results!$D$335:$D$337,[5]Results!$D$343:$D$352,[5]Results!$D$342,[5]Results!$D$355:$D$363</definedName>
    <definedName name="Freetext_results" localSheetId="7">[5]Results!$D$10:$D$25,[5]Results!$D$29:$D$31,[5]Results!$D$36:$D$46,[5]Results!$D$49:$D$57,[5]Results!$D$63:$D$65,[5]Results!$D$70:$D$80,[5]Results!$D$83:$D$91,[5]Results!$D$97:$D$99,[5]Results!$D$104:$D$112,[5]Results!$D$114,[5]Results!$D$117:$D$125,[5]Results!$D$131:$D$133,[5]Results!$D$138:$D$148,[5]Results!$D$151:$D$159,[5]Results!$D$165:$D$167,[5]Results!$D$172:$D$182,[5]Results!$D$185:$D$193,[5]Results!$D$199:$D$201,[5]Results!$D$206:$D$216,[5]Results!$D$219:$D$227,[5]Results!$D$233:$D$235,[5]Results!$D$240:$D$250,[5]Results!$D$253:$D$261,[5]Results!$D$267:$D$269,[5]Results!$D$274:$D$284,[5]Results!$D$287:$D$295,[5]Results!$D$301:$D$303,[5]Results!$D$308:$D$318,[5]Results!$D$321:$D$329,[5]Results!$D$335:$D$337,[5]Results!$D$343:$D$352,[5]Results!$D$342,[5]Results!$D$355:$D$363</definedName>
    <definedName name="Freetext_results" localSheetId="8">[1]Results!$D$10:$D$25,[1]Results!$D$29:$D$31,[1]Results!$D$36:$D$46,[1]Results!$D$49:$D$57,[1]Results!$D$63:$D$65,[1]Results!$D$70:$D$80,[1]Results!$D$83:$D$91,[1]Results!$D$97:$D$99,[1]Results!$D$104:$D$112,[1]Results!$D$114,[1]Results!$D$117:$D$125,[1]Results!$D$131:$D$133,[1]Results!$D$138:$D$148,[1]Results!$D$151:$D$159,[1]Results!$D$165:$D$167,[1]Results!$D$172:$D$182,[1]Results!$D$185:$D$193,[1]Results!$D$199:$D$201,[1]Results!$D$206:$D$216,[1]Results!$D$219:$D$227,[1]Results!$D$233:$D$235,[1]Results!$D$240:$D$250,[1]Results!$D$253:$D$261,[1]Results!$D$267:$D$269,[1]Results!$D$274:$D$284,[1]Results!$D$287:$D$295,[1]Results!$D$301:$D$303,[1]Results!$D$308:$D$318,[1]Results!$D$321:$D$329,[1]Results!$D$335:$D$337,[1]Results!$D$343:$D$352,[1]Results!$D$342,[1]Results!$D$355:$D$363</definedName>
    <definedName name="Freetext_results" localSheetId="9">[1]Results!$D$10:$D$25,[1]Results!$D$29:$D$31,[1]Results!$D$36:$D$46,[1]Results!$D$49:$D$57,[1]Results!$D$63:$D$65,[1]Results!$D$70:$D$80,[1]Results!$D$83:$D$91,[1]Results!$D$97:$D$99,[1]Results!$D$104:$D$112,[1]Results!$D$114,[1]Results!$D$117:$D$125,[1]Results!$D$131:$D$133,[1]Results!$D$138:$D$148,[1]Results!$D$151:$D$159,[1]Results!$D$165:$D$167,[1]Results!$D$172:$D$182,[1]Results!$D$185:$D$193,[1]Results!$D$199:$D$201,[1]Results!$D$206:$D$216,[1]Results!$D$219:$D$227,[1]Results!$D$233:$D$235,[1]Results!$D$240:$D$250,[1]Results!$D$253:$D$261,[1]Results!$D$267:$D$269,[1]Results!$D$274:$D$284,[1]Results!$D$287:$D$295,[1]Results!$D$301:$D$303,[1]Results!$D$308:$D$318,[1]Results!$D$321:$D$329,[1]Results!$D$335:$D$337,[1]Results!$D$343:$D$352,[1]Results!$D$342,[1]Results!$D$355:$D$363</definedName>
    <definedName name="Freetext_results" localSheetId="10">[4]Results!$D$10:$D$25,[4]Results!$D$29:$D$31,[4]Results!$D$36:$D$46,[4]Results!$D$49:$D$57,[4]Results!$D$63:$D$65,[4]Results!$D$70:$D$80,[4]Results!$D$83:$D$91,[4]Results!$D$97:$D$99,[4]Results!$D$104:$D$112,[4]Results!$D$114,[4]Results!$D$117:$D$125,[4]Results!$D$131:$D$133,[4]Results!$D$138:$D$148,[4]Results!$D$151:$D$159,[4]Results!$D$165:$D$167,[4]Results!$D$172:$D$182,[4]Results!$D$185:$D$193,[4]Results!$D$199:$D$201,[4]Results!$D$206:$D$216,[4]Results!$D$219:$D$227,[4]Results!$D$233:$D$235,[4]Results!$D$240:$D$250,[4]Results!$D$253:$D$261,[4]Results!$D$267:$D$269,[4]Results!$D$274:$D$284,[4]Results!$D$287:$D$295,[4]Results!$D$301:$D$303,[4]Results!$D$308:$D$318,[4]Results!$D$321:$D$329,[4]Results!$D$335:$D$337,[4]Results!$D$343:$D$352,[4]Results!$D$342,[4]Results!$D$355:$D$363</definedName>
    <definedName name="Freetext_results" localSheetId="11">[4]Results!$D$10:$D$25,[4]Results!$D$29:$D$31,[4]Results!$D$36:$D$46,[4]Results!$D$49:$D$57,[4]Results!$D$63:$D$65,[4]Results!$D$70:$D$80,[4]Results!$D$83:$D$91,[4]Results!$D$97:$D$99,[4]Results!$D$104:$D$112,[4]Results!$D$114,[4]Results!$D$117:$D$125,[4]Results!$D$131:$D$133,[4]Results!$D$138:$D$148,[4]Results!$D$151:$D$159,[4]Results!$D$165:$D$167,[4]Results!$D$172:$D$182,[4]Results!$D$185:$D$193,[4]Results!$D$199:$D$201,[4]Results!$D$206:$D$216,[4]Results!$D$219:$D$227,[4]Results!$D$233:$D$235,[4]Results!$D$240:$D$250,[4]Results!$D$253:$D$261,[4]Results!$D$267:$D$269,[4]Results!$D$274:$D$284,[4]Results!$D$287:$D$295,[4]Results!$D$301:$D$303,[4]Results!$D$308:$D$318,[4]Results!$D$321:$D$329,[4]Results!$D$335:$D$337,[4]Results!$D$343:$D$352,[4]Results!$D$342,[4]Results!$D$355:$D$363</definedName>
    <definedName name="Freetext_results" localSheetId="12">[3]Results!$D$10:$D$25,[3]Results!$D$29:$D$31,[3]Results!$D$36:$D$46,[3]Results!$D$49:$D$57,[3]Results!$D$63:$D$65,[3]Results!$D$70:$D$80,[3]Results!$D$83:$D$91,[3]Results!$D$97:$D$99,[3]Results!$D$104:$D$112,[3]Results!$D$114,[3]Results!$D$117:$D$125,[3]Results!$D$131:$D$133,[3]Results!$D$138:$D$148,[3]Results!$D$151:$D$159,[3]Results!$D$165:$D$167,[3]Results!$D$172:$D$182,[3]Results!$D$185:$D$193,[3]Results!$D$199:$D$201,[3]Results!$D$206:$D$216,[3]Results!$D$219:$D$227,[3]Results!$D$233:$D$235,[3]Results!$D$240:$D$250,[3]Results!$D$253:$D$261,[3]Results!$D$267:$D$269,[3]Results!$D$274:$D$284,[3]Results!$D$287:$D$295,[3]Results!$D$301:$D$303,[3]Results!$D$308:$D$318,[3]Results!$D$321:$D$329,[3]Results!$D$335:$D$337,[3]Results!$D$343:$D$352,[3]Results!$D$342,[3]Results!$D$355:$D$363</definedName>
    <definedName name="Freetext_results" localSheetId="13">[3]Results!$D$10:$D$25,[3]Results!$D$29:$D$31,[3]Results!$D$36:$D$46,[3]Results!$D$49:$D$57,[3]Results!$D$63:$D$65,[3]Results!$D$70:$D$80,[3]Results!$D$83:$D$91,[3]Results!$D$97:$D$99,[3]Results!$D$104:$D$112,[3]Results!$D$114,[3]Results!$D$117:$D$125,[3]Results!$D$131:$D$133,[3]Results!$D$138:$D$148,[3]Results!$D$151:$D$159,[3]Results!$D$165:$D$167,[3]Results!$D$172:$D$182,[3]Results!$D$185:$D$193,[3]Results!$D$199:$D$201,[3]Results!$D$206:$D$216,[3]Results!$D$219:$D$227,[3]Results!$D$233:$D$235,[3]Results!$D$240:$D$250,[3]Results!$D$253:$D$261,[3]Results!$D$267:$D$269,[3]Results!$D$274:$D$284,[3]Results!$D$287:$D$295,[3]Results!$D$301:$D$303,[3]Results!$D$308:$D$318,[3]Results!$D$321:$D$329,[3]Results!$D$335:$D$337,[3]Results!$D$343:$D$352,[3]Results!$D$342,[3]Results!$D$355:$D$363</definedName>
    <definedName name="Freetext_results" localSheetId="14">[3]Results!$D$10:$D$25,[3]Results!$D$29:$D$31,[3]Results!$D$36:$D$46,[3]Results!$D$49:$D$57,[3]Results!$D$63:$D$65,[3]Results!$D$70:$D$80,[3]Results!$D$83:$D$91,[3]Results!$D$97:$D$99,[3]Results!$D$104:$D$112,[3]Results!$D$114,[3]Results!$D$117:$D$125,[3]Results!$D$131:$D$133,[3]Results!$D$138:$D$148,[3]Results!$D$151:$D$159,[3]Results!$D$165:$D$167,[3]Results!$D$172:$D$182,[3]Results!$D$185:$D$193,[3]Results!$D$199:$D$201,[3]Results!$D$206:$D$216,[3]Results!$D$219:$D$227,[3]Results!$D$233:$D$235,[3]Results!$D$240:$D$250,[3]Results!$D$253:$D$261,[3]Results!$D$267:$D$269,[3]Results!$D$274:$D$284,[3]Results!$D$287:$D$295,[3]Results!$D$301:$D$303,[3]Results!$D$308:$D$318,[3]Results!$D$321:$D$329,[3]Results!$D$335:$D$337,[3]Results!$D$343:$D$352,[3]Results!$D$342,[3]Results!$D$355:$D$363</definedName>
    <definedName name="Freetext_results" localSheetId="15">[3]Results!$D$10:$D$25,[3]Results!$D$29:$D$31,[3]Results!$D$36:$D$46,[3]Results!$D$49:$D$57,[3]Results!$D$63:$D$65,[3]Results!$D$70:$D$80,[3]Results!$D$83:$D$91,[3]Results!$D$97:$D$99,[3]Results!$D$104:$D$112,[3]Results!$D$114,[3]Results!$D$117:$D$125,[3]Results!$D$131:$D$133,[3]Results!$D$138:$D$148,[3]Results!$D$151:$D$159,[3]Results!$D$165:$D$167,[3]Results!$D$172:$D$182,[3]Results!$D$185:$D$193,[3]Results!$D$199:$D$201,[3]Results!$D$206:$D$216,[3]Results!$D$219:$D$227,[3]Results!$D$233:$D$235,[3]Results!$D$240:$D$250,[3]Results!$D$253:$D$261,[3]Results!$D$267:$D$269,[3]Results!$D$274:$D$284,[3]Results!$D$287:$D$295,[3]Results!$D$301:$D$303,[3]Results!$D$308:$D$318,[3]Results!$D$321:$D$329,[3]Results!$D$335:$D$337,[3]Results!$D$343:$D$352,[3]Results!$D$342,[3]Results!$D$355:$D$363</definedName>
    <definedName name="Freetext_results" localSheetId="16">[6]Results!$D$10:$D$25,[6]Results!$D$29:$D$31,[6]Results!$D$36:$D$46,[6]Results!$D$49:$D$57,[6]Results!$D$63:$D$65,[6]Results!$D$70:$D$80,[6]Results!$D$83:$D$91,[6]Results!$D$97:$D$99,[6]Results!$D$104:$D$112,[6]Results!$D$114,[6]Results!$D$117:$D$125,[6]Results!$D$131:$D$133,[6]Results!$D$138:$D$148,[6]Results!$D$151:$D$159,[6]Results!$D$165:$D$167,[6]Results!$D$172:$D$182,[6]Results!$D$185:$D$193,[6]Results!$D$199:$D$201,[6]Results!$D$206:$D$216,[6]Results!$D$219:$D$227,[6]Results!$D$233:$D$235,[6]Results!$D$240:$D$250,[6]Results!$D$253:$D$261,[6]Results!$D$267:$D$269,[6]Results!$D$274:$D$284,[6]Results!$D$287:$D$295,[6]Results!$D$301:$D$303,[6]Results!$D$308:$D$318,[6]Results!$D$321:$D$329,[6]Results!$D$335:$D$337,[6]Results!$D$343:$D$352,[6]Results!$D$342,[6]Results!$D$355:$D$363</definedName>
    <definedName name="Freetext_results" localSheetId="17">[6]Results!$D$10:$D$25,[6]Results!$D$29:$D$31,[6]Results!$D$36:$D$46,[6]Results!$D$49:$D$57,[6]Results!$D$63:$D$65,[6]Results!$D$70:$D$80,[6]Results!$D$83:$D$91,[6]Results!$D$97:$D$99,[6]Results!$D$104:$D$112,[6]Results!$D$114,[6]Results!$D$117:$D$125,[6]Results!$D$131:$D$133,[6]Results!$D$138:$D$148,[6]Results!$D$151:$D$159,[6]Results!$D$165:$D$167,[6]Results!$D$172:$D$182,[6]Results!$D$185:$D$193,[6]Results!$D$199:$D$201,[6]Results!$D$206:$D$216,[6]Results!$D$219:$D$227,[6]Results!$D$233:$D$235,[6]Results!$D$240:$D$250,[6]Results!$D$253:$D$261,[6]Results!$D$267:$D$269,[6]Results!$D$274:$D$284,[6]Results!$D$287:$D$295,[6]Results!$D$301:$D$303,[6]Results!$D$308:$D$318,[6]Results!$D$321:$D$329,[6]Results!$D$335:$D$337,[6]Results!$D$343:$D$352,[6]Results!$D$342,[6]Results!$D$355:$D$363</definedName>
    <definedName name="Freetext_results">[7]Results!$D$10:$D$25,[7]Results!$D$29:$D$31,[7]Results!$D$36:$D$46,[7]Results!$D$49:$D$57,[7]Results!$D$63:$D$65,[7]Results!$D$70:$D$80,[7]Results!$D$83:$D$91,[7]Results!$D$97:$D$99,[7]Results!$D$104:$D$112,[7]Results!$D$114,[7]Results!$D$117:$D$125,[7]Results!$D$131:$D$133,[7]Results!$D$138:$D$148,[7]Results!$D$151:$D$159,[7]Results!$D$165:$D$167,[7]Results!$D$172:$D$182,[7]Results!$D$185:$D$193,[7]Results!$D$199:$D$201,[7]Results!$D$206:$D$216,[7]Results!$D$219:$D$227,[7]Results!$D$233:$D$235,[7]Results!$D$240:$D$250,[7]Results!$D$253:$D$261,[7]Results!$D$267:$D$269,[7]Results!$D$274:$D$284,[7]Results!$D$287:$D$295,[7]Results!$D$301:$D$303,[7]Results!$D$308:$D$318,[7]Results!$D$321:$D$329,[7]Results!$D$335:$D$337,[7]Results!$D$343:$D$352,[7]Results!$D$342,[7]Results!$D$355:$D$363</definedName>
    <definedName name="freetext_statements1" localSheetId="18">#REF!,#REF!,#REF!,#REF!,#REF!,#REF!,#REF!</definedName>
    <definedName name="freetext_statements1" localSheetId="19">#REF!,#REF!,#REF!,#REF!,#REF!,#REF!,#REF!</definedName>
    <definedName name="freetext_statements1" localSheetId="20">#REF!,#REF!,#REF!,#REF!,#REF!,#REF!,#REF!</definedName>
    <definedName name="freetext_statements1" localSheetId="21">#REF!,#REF!,#REF!,#REF!,#REF!,#REF!,#REF!</definedName>
    <definedName name="freetext_statements1" localSheetId="22">#REF!,#REF!,#REF!,#REF!,#REF!,#REF!,#REF!</definedName>
    <definedName name="freetext_statements1" localSheetId="23">#REF!,#REF!,#REF!,#REF!,#REF!,#REF!,#REF!</definedName>
    <definedName name="freetext_statements1" localSheetId="24">[3]Statements1!$D$14,[3]Statements1!$D$18,[3]Statements1!$D$22,[3]Statements1!$D$26,[3]Statements1!$D$30,[3]Statements1!$D$36,[3]Statements1!$D$40</definedName>
    <definedName name="freetext_statements1" localSheetId="25">[3]Statements1!$D$14,[3]Statements1!$D$18,[3]Statements1!$D$22,[3]Statements1!$D$26,[3]Statements1!$D$30,[3]Statements1!$D$36,[3]Statements1!$D$40</definedName>
    <definedName name="freetext_statements1" localSheetId="26">[4]Statements1!$D$14,[4]Statements1!$D$18,[4]Statements1!$D$22,[4]Statements1!$D$26,[4]Statements1!$D$30,[4]Statements1!$D$36,[4]Statements1!$D$40</definedName>
    <definedName name="freetext_statements1" localSheetId="27">[4]Statements1!$D$14,[4]Statements1!$D$18,[4]Statements1!$D$22,[4]Statements1!$D$26,[4]Statements1!$D$30,[4]Statements1!$D$36,[4]Statements1!$D$40</definedName>
    <definedName name="freetext_statements1" localSheetId="28">[4]Statements1!$D$14,[4]Statements1!$D$18,[4]Statements1!$D$22,[4]Statements1!$D$26,[4]Statements1!$D$30,[4]Statements1!$D$36,[4]Statements1!$D$40</definedName>
    <definedName name="freetext_statements1" localSheetId="4">[1]Statements1!$D$14,[1]Statements1!$D$18,[1]Statements1!$D$22,[1]Statements1!$D$26,[1]Statements1!$D$30,[1]Statements1!$D$36,[1]Statements1!$D$40</definedName>
    <definedName name="freetext_statements1" localSheetId="5">[1]Statements1!$D$14,[1]Statements1!$D$18,[1]Statements1!$D$22,[1]Statements1!$D$26,[1]Statements1!$D$30,[1]Statements1!$D$36,[1]Statements1!$D$40</definedName>
    <definedName name="freetext_statements1" localSheetId="6">[5]Statements1!$D$14,[5]Statements1!$D$18,[5]Statements1!$D$22,[5]Statements1!$D$26,[5]Statements1!$D$30,[5]Statements1!$D$36,[5]Statements1!$D$40</definedName>
    <definedName name="freetext_statements1" localSheetId="7">[5]Statements1!$D$14,[5]Statements1!$D$18,[5]Statements1!$D$22,[5]Statements1!$D$26,[5]Statements1!$D$30,[5]Statements1!$D$36,[5]Statements1!$D$40</definedName>
    <definedName name="freetext_statements1" localSheetId="8">[1]Statements1!$D$14,[1]Statements1!$D$18,[1]Statements1!$D$22,[1]Statements1!$D$26,[1]Statements1!$D$30,[1]Statements1!$D$36,[1]Statements1!$D$40</definedName>
    <definedName name="freetext_statements1" localSheetId="9">[1]Statements1!$D$14,[1]Statements1!$D$18,[1]Statements1!$D$22,[1]Statements1!$D$26,[1]Statements1!$D$30,[1]Statements1!$D$36,[1]Statements1!$D$40</definedName>
    <definedName name="freetext_statements1" localSheetId="10">[4]Statements1!$D$14,[4]Statements1!$D$18,[4]Statements1!$D$22,[4]Statements1!$D$26,[4]Statements1!$D$30,[4]Statements1!$D$36,[4]Statements1!$D$40</definedName>
    <definedName name="freetext_statements1" localSheetId="11">[4]Statements1!$D$14,[4]Statements1!$D$18,[4]Statements1!$D$22,[4]Statements1!$D$26,[4]Statements1!$D$30,[4]Statements1!$D$36,[4]Statements1!$D$40</definedName>
    <definedName name="freetext_statements1" localSheetId="12">[3]Statements1!$D$14,[3]Statements1!$D$18,[3]Statements1!$D$22,[3]Statements1!$D$26,[3]Statements1!$D$30,[3]Statements1!$D$36,[3]Statements1!$D$40</definedName>
    <definedName name="freetext_statements1" localSheetId="13">[3]Statements1!$D$14,[3]Statements1!$D$18,[3]Statements1!$D$22,[3]Statements1!$D$26,[3]Statements1!$D$30,[3]Statements1!$D$36,[3]Statements1!$D$40</definedName>
    <definedName name="freetext_statements1" localSheetId="14">[3]Statements1!$D$14,[3]Statements1!$D$18,[3]Statements1!$D$22,[3]Statements1!$D$26,[3]Statements1!$D$30,[3]Statements1!$D$36,[3]Statements1!$D$40</definedName>
    <definedName name="freetext_statements1" localSheetId="15">[3]Statements1!$D$14,[3]Statements1!$D$18,[3]Statements1!$D$22,[3]Statements1!$D$26,[3]Statements1!$D$30,[3]Statements1!$D$36,[3]Statements1!$D$40</definedName>
    <definedName name="freetext_statements1" localSheetId="16">[6]Statements1!$D$14,[6]Statements1!$D$18,[6]Statements1!$D$22,[6]Statements1!$D$26,[6]Statements1!$D$30,[6]Statements1!$D$36,[6]Statements1!$D$40</definedName>
    <definedName name="freetext_statements1" localSheetId="17">[6]Statements1!$D$14,[6]Statements1!$D$18,[6]Statements1!$D$22,[6]Statements1!$D$26,[6]Statements1!$D$30,[6]Statements1!$D$36,[6]Statements1!$D$40</definedName>
    <definedName name="freetext_statements1">[7]Statements1!$D$14,[7]Statements1!$D$18,[7]Statements1!$D$22,[7]Statements1!$D$26,[7]Statements1!$D$30,[7]Statements1!$D$36,[7]Statements1!$D$40</definedName>
    <definedName name="Freetext_statements1_input" localSheetId="28">#REF!</definedName>
    <definedName name="Freetext_statements1_input">#REF!</definedName>
    <definedName name="freetext_statements2" localSheetId="18">[2]Statements2!$D$15,[2]Statements2!$D$19,[2]Statements2!$D$23,[2]Statements2!$D$27,[2]Statements2!$D$31,[2]Statements2!$D$35,[2]Statements2!$D$43,[2]Statements2!$D$51</definedName>
    <definedName name="freetext_statements2" localSheetId="19">[2]Statements2!$D$15,[2]Statements2!$D$19,[2]Statements2!$D$23,[2]Statements2!$D$27,[2]Statements2!$D$31,[2]Statements2!$D$35,[2]Statements2!$D$43,[2]Statements2!$D$51</definedName>
    <definedName name="freetext_statements2" localSheetId="20">[2]Statements2!$D$15,[2]Statements2!$D$19,[2]Statements2!$D$23,[2]Statements2!$D$27,[2]Statements2!$D$31,[2]Statements2!$D$35,[2]Statements2!$D$43,[2]Statements2!$D$51</definedName>
    <definedName name="freetext_statements2" localSheetId="21">[2]Statements2!$D$15,[2]Statements2!$D$19,[2]Statements2!$D$23,[2]Statements2!$D$27,[2]Statements2!$D$31,[2]Statements2!$D$35,[2]Statements2!$D$43,[2]Statements2!$D$51</definedName>
    <definedName name="freetext_statements2" localSheetId="22">[2]Statements2!$D$15,[2]Statements2!$D$19,[2]Statements2!$D$23,[2]Statements2!$D$27,[2]Statements2!$D$31,[2]Statements2!$D$35,[2]Statements2!$D$43,[2]Statements2!$D$51</definedName>
    <definedName name="freetext_statements2" localSheetId="23">[2]Statements2!$D$15,[2]Statements2!$D$19,[2]Statements2!$D$23,[2]Statements2!$D$27,[2]Statements2!$D$31,[2]Statements2!$D$35,[2]Statements2!$D$43,[2]Statements2!$D$51</definedName>
    <definedName name="freetext_statements2" localSheetId="24">[3]Statements2!$D$15,[3]Statements2!$D$19,[3]Statements2!$D$23,[3]Statements2!$D$27,[3]Statements2!$D$31,[3]Statements2!$D$35,[3]Statements2!$D$43,[3]Statements2!$D$51</definedName>
    <definedName name="freetext_statements2" localSheetId="25">[3]Statements2!$D$15,[3]Statements2!$D$19,[3]Statements2!$D$23,[3]Statements2!$D$27,[3]Statements2!$D$31,[3]Statements2!$D$35,[3]Statements2!$D$43,[3]Statements2!$D$51</definedName>
    <definedName name="freetext_statements2" localSheetId="26">[4]Statements2!$D$15,[4]Statements2!$D$19,[4]Statements2!$D$23,[4]Statements2!$D$27,[4]Statements2!$D$31,[4]Statements2!$D$35,[4]Statements2!$D$43,[4]Statements2!$D$51</definedName>
    <definedName name="freetext_statements2" localSheetId="27">[4]Statements2!$D$15,[4]Statements2!$D$19,[4]Statements2!$D$23,[4]Statements2!$D$27,[4]Statements2!$D$31,[4]Statements2!$D$35,[4]Statements2!$D$43,[4]Statements2!$D$51</definedName>
    <definedName name="freetext_statements2" localSheetId="28">[4]Statements2!$D$15,[4]Statements2!$D$19,[4]Statements2!$D$23,[4]Statements2!$D$27,[4]Statements2!$D$31,[4]Statements2!$D$35,[4]Statements2!$D$43,[4]Statements2!$D$51</definedName>
    <definedName name="freetext_statements2" localSheetId="4">[1]Statements2!$D$15,[1]Statements2!$D$19,[1]Statements2!$D$23,[1]Statements2!$D$27,[1]Statements2!$D$31,[1]Statements2!$D$35,[1]Statements2!$D$43,[1]Statements2!$D$51</definedName>
    <definedName name="freetext_statements2" localSheetId="5">[1]Statements2!$D$15,[1]Statements2!$D$19,[1]Statements2!$D$23,[1]Statements2!$D$27,[1]Statements2!$D$31,[1]Statements2!$D$35,[1]Statements2!$D$43,[1]Statements2!$D$51</definedName>
    <definedName name="freetext_statements2" localSheetId="6">[5]Statements2!$D$15,[5]Statements2!$D$19,[5]Statements2!$D$23,[5]Statements2!$D$27,[5]Statements2!$D$31,[5]Statements2!$D$35,[5]Statements2!$D$43,[5]Statements2!$D$51</definedName>
    <definedName name="freetext_statements2" localSheetId="7">[5]Statements2!$D$15,[5]Statements2!$D$19,[5]Statements2!$D$23,[5]Statements2!$D$27,[5]Statements2!$D$31,[5]Statements2!$D$35,[5]Statements2!$D$43,[5]Statements2!$D$51</definedName>
    <definedName name="freetext_statements2" localSheetId="8">[1]Statements2!$D$15,[1]Statements2!$D$19,[1]Statements2!$D$23,[1]Statements2!$D$27,[1]Statements2!$D$31,[1]Statements2!$D$35,[1]Statements2!$D$43,[1]Statements2!$D$51</definedName>
    <definedName name="freetext_statements2" localSheetId="9">[1]Statements2!$D$15,[1]Statements2!$D$19,[1]Statements2!$D$23,[1]Statements2!$D$27,[1]Statements2!$D$31,[1]Statements2!$D$35,[1]Statements2!$D$43,[1]Statements2!$D$51</definedName>
    <definedName name="freetext_statements2" localSheetId="10">[4]Statements2!$D$15,[4]Statements2!$D$19,[4]Statements2!$D$23,[4]Statements2!$D$27,[4]Statements2!$D$31,[4]Statements2!$D$35,[4]Statements2!$D$43,[4]Statements2!$D$51</definedName>
    <definedName name="freetext_statements2" localSheetId="11">[4]Statements2!$D$15,[4]Statements2!$D$19,[4]Statements2!$D$23,[4]Statements2!$D$27,[4]Statements2!$D$31,[4]Statements2!$D$35,[4]Statements2!$D$43,[4]Statements2!$D$51</definedName>
    <definedName name="freetext_statements2" localSheetId="12">[3]Statements2!$D$15,[3]Statements2!$D$19,[3]Statements2!$D$23,[3]Statements2!$D$27,[3]Statements2!$D$31,[3]Statements2!$D$35,[3]Statements2!$D$43,[3]Statements2!$D$51</definedName>
    <definedName name="freetext_statements2" localSheetId="13">[3]Statements2!$D$15,[3]Statements2!$D$19,[3]Statements2!$D$23,[3]Statements2!$D$27,[3]Statements2!$D$31,[3]Statements2!$D$35,[3]Statements2!$D$43,[3]Statements2!$D$51</definedName>
    <definedName name="freetext_statements2" localSheetId="14">[3]Statements2!$D$15,[3]Statements2!$D$19,[3]Statements2!$D$23,[3]Statements2!$D$27,[3]Statements2!$D$31,[3]Statements2!$D$35,[3]Statements2!$D$43,[3]Statements2!$D$51</definedName>
    <definedName name="freetext_statements2" localSheetId="15">[3]Statements2!$D$15,[3]Statements2!$D$19,[3]Statements2!$D$23,[3]Statements2!$D$27,[3]Statements2!$D$31,[3]Statements2!$D$35,[3]Statements2!$D$43,[3]Statements2!$D$51</definedName>
    <definedName name="freetext_statements2" localSheetId="16">[6]Statements2!$D$15,[6]Statements2!$D$19,[6]Statements2!$D$23,[6]Statements2!$D$27,[6]Statements2!$D$31,[6]Statements2!$D$35,[6]Statements2!$D$43,[6]Statements2!$D$51</definedName>
    <definedName name="freetext_statements2" localSheetId="17">[6]Statements2!$D$15,[6]Statements2!$D$19,[6]Statements2!$D$23,[6]Statements2!$D$27,[6]Statements2!$D$31,[6]Statements2!$D$35,[6]Statements2!$D$43,[6]Statements2!$D$51</definedName>
    <definedName name="freetext_statements2">[7]Statements2!$D$15,[7]Statements2!$D$19,[7]Statements2!$D$23,[7]Statements2!$D$27,[7]Statements2!$D$31,[7]Statements2!$D$35,[7]Statements2!$D$43,[7]Statements2!$D$51</definedName>
    <definedName name="freetext_statements3" localSheetId="18">#REF!,#REF!,#REF!,#REF!,#REF!,#REF!,#REF!,#REF!,#REF!,#REF!</definedName>
    <definedName name="freetext_statements3" localSheetId="19">#REF!,#REF!,#REF!,#REF!,#REF!,#REF!,#REF!,#REF!,#REF!,#REF!</definedName>
    <definedName name="freetext_statements3" localSheetId="20">#REF!,#REF!,#REF!,#REF!,#REF!,#REF!,#REF!,#REF!,#REF!,#REF!</definedName>
    <definedName name="freetext_statements3" localSheetId="21">#REF!,#REF!,#REF!,#REF!,#REF!,#REF!,#REF!,#REF!,#REF!,#REF!</definedName>
    <definedName name="freetext_statements3" localSheetId="22">#REF!,#REF!,#REF!,#REF!,#REF!,#REF!,#REF!,#REF!,#REF!,#REF!</definedName>
    <definedName name="freetext_statements3" localSheetId="23">#REF!,#REF!,#REF!,#REF!,#REF!,#REF!,#REF!,#REF!,#REF!,#REF!</definedName>
    <definedName name="freetext_statements3" localSheetId="24">[3]Statements3!$D$14,[3]Statements3!$D$18,[3]Statements3!$D$22,[3]Statements3!$D$26,[3]Statements3!$D$30,[3]Statements3!$D$34,[3]Statements3!$D$38,[3]Statements3!$D$42,[3]Statements3!$D$46,[3]Statements3!$D$50</definedName>
    <definedName name="freetext_statements3" localSheetId="25">[3]Statements3!$D$14,[3]Statements3!$D$18,[3]Statements3!$D$22,[3]Statements3!$D$26,[3]Statements3!$D$30,[3]Statements3!$D$34,[3]Statements3!$D$38,[3]Statements3!$D$42,[3]Statements3!$D$46,[3]Statements3!$D$50</definedName>
    <definedName name="freetext_statements3" localSheetId="26">[4]Statements3!$D$14,[4]Statements3!$D$18,[4]Statements3!$D$22,[4]Statements3!$D$26,[4]Statements3!$D$30,[4]Statements3!$D$34,[4]Statements3!$D$38,[4]Statements3!$D$42,[4]Statements3!$D$46,[4]Statements3!$D$50</definedName>
    <definedName name="freetext_statements3" localSheetId="27">[4]Statements3!$D$14,[4]Statements3!$D$18,[4]Statements3!$D$22,[4]Statements3!$D$26,[4]Statements3!$D$30,[4]Statements3!$D$34,[4]Statements3!$D$38,[4]Statements3!$D$42,[4]Statements3!$D$46,[4]Statements3!$D$50</definedName>
    <definedName name="freetext_statements3" localSheetId="28">[4]Statements3!$D$14,[4]Statements3!$D$18,[4]Statements3!$D$22,[4]Statements3!$D$26,[4]Statements3!$D$30,[4]Statements3!$D$34,[4]Statements3!$D$38,[4]Statements3!$D$42,[4]Statements3!$D$46,[4]Statements3!$D$50</definedName>
    <definedName name="freetext_statements3" localSheetId="4">[1]Statements3!$D$14,[1]Statements3!$D$18,[1]Statements3!$D$22,[1]Statements3!$D$26,[1]Statements3!$D$30,[1]Statements3!$D$34,[1]Statements3!$D$38,[1]Statements3!$D$42,[1]Statements3!$D$46,[1]Statements3!$D$50</definedName>
    <definedName name="freetext_statements3" localSheetId="5">[1]Statements3!$D$14,[1]Statements3!$D$18,[1]Statements3!$D$22,[1]Statements3!$D$26,[1]Statements3!$D$30,[1]Statements3!$D$34,[1]Statements3!$D$38,[1]Statements3!$D$42,[1]Statements3!$D$46,[1]Statements3!$D$50</definedName>
    <definedName name="freetext_statements3" localSheetId="6">[5]Statements3!$D$14,[5]Statements3!$D$18,[5]Statements3!$D$22,[5]Statements3!$D$26,[5]Statements3!$D$30,[5]Statements3!$D$34,[5]Statements3!$D$38,[5]Statements3!$D$42,[5]Statements3!$D$46,[5]Statements3!$D$50</definedName>
    <definedName name="freetext_statements3" localSheetId="7">[5]Statements3!$D$14,[5]Statements3!$D$18,[5]Statements3!$D$22,[5]Statements3!$D$26,[5]Statements3!$D$30,[5]Statements3!$D$34,[5]Statements3!$D$38,[5]Statements3!$D$42,[5]Statements3!$D$46,[5]Statements3!$D$50</definedName>
    <definedName name="freetext_statements3" localSheetId="8">[1]Statements3!$D$14,[1]Statements3!$D$18,[1]Statements3!$D$22,[1]Statements3!$D$26,[1]Statements3!$D$30,[1]Statements3!$D$34,[1]Statements3!$D$38,[1]Statements3!$D$42,[1]Statements3!$D$46,[1]Statements3!$D$50</definedName>
    <definedName name="freetext_statements3" localSheetId="9">[1]Statements3!$D$14,[1]Statements3!$D$18,[1]Statements3!$D$22,[1]Statements3!$D$26,[1]Statements3!$D$30,[1]Statements3!$D$34,[1]Statements3!$D$38,[1]Statements3!$D$42,[1]Statements3!$D$46,[1]Statements3!$D$50</definedName>
    <definedName name="freetext_statements3" localSheetId="10">[4]Statements3!$D$14,[4]Statements3!$D$18,[4]Statements3!$D$22,[4]Statements3!$D$26,[4]Statements3!$D$30,[4]Statements3!$D$34,[4]Statements3!$D$38,[4]Statements3!$D$42,[4]Statements3!$D$46,[4]Statements3!$D$50</definedName>
    <definedName name="freetext_statements3" localSheetId="11">[4]Statements3!$D$14,[4]Statements3!$D$18,[4]Statements3!$D$22,[4]Statements3!$D$26,[4]Statements3!$D$30,[4]Statements3!$D$34,[4]Statements3!$D$38,[4]Statements3!$D$42,[4]Statements3!$D$46,[4]Statements3!$D$50</definedName>
    <definedName name="freetext_statements3" localSheetId="12">[3]Statements3!$D$14,[3]Statements3!$D$18,[3]Statements3!$D$22,[3]Statements3!$D$26,[3]Statements3!$D$30,[3]Statements3!$D$34,[3]Statements3!$D$38,[3]Statements3!$D$42,[3]Statements3!$D$46,[3]Statements3!$D$50</definedName>
    <definedName name="freetext_statements3" localSheetId="13">[3]Statements3!$D$14,[3]Statements3!$D$18,[3]Statements3!$D$22,[3]Statements3!$D$26,[3]Statements3!$D$30,[3]Statements3!$D$34,[3]Statements3!$D$38,[3]Statements3!$D$42,[3]Statements3!$D$46,[3]Statements3!$D$50</definedName>
    <definedName name="freetext_statements3" localSheetId="14">[3]Statements3!$D$14,[3]Statements3!$D$18,[3]Statements3!$D$22,[3]Statements3!$D$26,[3]Statements3!$D$30,[3]Statements3!$D$34,[3]Statements3!$D$38,[3]Statements3!$D$42,[3]Statements3!$D$46,[3]Statements3!$D$50</definedName>
    <definedName name="freetext_statements3" localSheetId="15">[3]Statements3!$D$14,[3]Statements3!$D$18,[3]Statements3!$D$22,[3]Statements3!$D$26,[3]Statements3!$D$30,[3]Statements3!$D$34,[3]Statements3!$D$38,[3]Statements3!$D$42,[3]Statements3!$D$46,[3]Statements3!$D$50</definedName>
    <definedName name="freetext_statements3" localSheetId="16">[6]Statements3!$D$14,[6]Statements3!$D$18,[6]Statements3!$D$22,[6]Statements3!$D$26,[6]Statements3!$D$30,[6]Statements3!$D$34,[6]Statements3!$D$38,[6]Statements3!$D$42,[6]Statements3!$D$46,[6]Statements3!$D$50</definedName>
    <definedName name="freetext_statements3" localSheetId="17">[6]Statements3!$D$14,[6]Statements3!$D$18,[6]Statements3!$D$22,[6]Statements3!$D$26,[6]Statements3!$D$30,[6]Statements3!$D$34,[6]Statements3!$D$38,[6]Statements3!$D$42,[6]Statements3!$D$46,[6]Statements3!$D$50</definedName>
    <definedName name="freetext_statements3">[7]Statements3!$D$14,[7]Statements3!$D$18,[7]Statements3!$D$22,[7]Statements3!$D$26,[7]Statements3!$D$30,[7]Statements3!$D$34,[7]Statements3!$D$38,[7]Statements3!$D$42,[7]Statements3!$D$46,[7]Statements3!$D$50</definedName>
    <definedName name="Freetext_statements3_input" localSheetId="28">#REF!</definedName>
    <definedName name="Freetext_statements3_input">#REF!</definedName>
    <definedName name="freetext_statements4" localSheetId="18">[2]Statements4!$D$14,[2]Statements4!$D$19</definedName>
    <definedName name="freetext_statements4" localSheetId="19">[2]Statements4!$D$14,[2]Statements4!$D$19</definedName>
    <definedName name="freetext_statements4" localSheetId="20">[2]Statements4!$D$14,[2]Statements4!$D$19</definedName>
    <definedName name="freetext_statements4" localSheetId="21">[2]Statements4!$D$14,[2]Statements4!$D$19</definedName>
    <definedName name="freetext_statements4" localSheetId="22">[2]Statements4!$D$14,[2]Statements4!$D$19</definedName>
    <definedName name="freetext_statements4" localSheetId="23">[2]Statements4!$D$14,[2]Statements4!$D$19</definedName>
    <definedName name="freetext_statements4" localSheetId="24">[3]Statements4!$D$14,[3]Statements4!$D$19</definedName>
    <definedName name="freetext_statements4" localSheetId="25">[3]Statements4!$D$14,[3]Statements4!$D$19</definedName>
    <definedName name="freetext_statements4" localSheetId="26">[4]Statements4!$D$14,[4]Statements4!$D$19</definedName>
    <definedName name="freetext_statements4" localSheetId="27">[4]Statements4!$D$14,[4]Statements4!$D$19</definedName>
    <definedName name="freetext_statements4" localSheetId="28">[4]Statements4!$D$14,[4]Statements4!$D$19</definedName>
    <definedName name="freetext_statements4" localSheetId="4">[1]Statements4!$D$14,[1]Statements4!$D$19</definedName>
    <definedName name="freetext_statements4" localSheetId="5">[1]Statements4!$D$14,[1]Statements4!$D$19</definedName>
    <definedName name="freetext_statements4" localSheetId="6">[5]Statements4!$D$14,[5]Statements4!$D$19</definedName>
    <definedName name="freetext_statements4" localSheetId="7">[5]Statements4!$D$14,[5]Statements4!$D$19</definedName>
    <definedName name="freetext_statements4" localSheetId="8">[1]Statements4!$D$14,[1]Statements4!$D$19</definedName>
    <definedName name="freetext_statements4" localSheetId="9">[1]Statements4!$D$14,[1]Statements4!$D$19</definedName>
    <definedName name="freetext_statements4" localSheetId="10">[4]Statements4!$D$14,[4]Statements4!$D$19</definedName>
    <definedName name="freetext_statements4" localSheetId="11">[4]Statements4!$D$14,[4]Statements4!$D$19</definedName>
    <definedName name="freetext_statements4" localSheetId="12">[3]Statements4!$D$14,[3]Statements4!$D$19</definedName>
    <definedName name="freetext_statements4" localSheetId="13">[3]Statements4!$D$14,[3]Statements4!$D$19</definedName>
    <definedName name="freetext_statements4" localSheetId="14">[3]Statements4!$D$14,[3]Statements4!$D$19</definedName>
    <definedName name="freetext_statements4" localSheetId="15">[3]Statements4!$D$14,[3]Statements4!$D$19</definedName>
    <definedName name="freetext_statements4" localSheetId="16">[6]Statements4!$D$14,[6]Statements4!$D$19</definedName>
    <definedName name="freetext_statements4" localSheetId="17">[6]Statements4!$D$14,[6]Statements4!$D$19</definedName>
    <definedName name="freetext_statements4">[7]Statements4!$D$14,[7]Statements4!$D$19</definedName>
    <definedName name="go_to_study">"Rounded Rectangle 8"</definedName>
    <definedName name="linked_study">"Rounded Rectangle 10"</definedName>
    <definedName name="List_1" localSheetId="18">[2]Lists!$F$72</definedName>
    <definedName name="List_1" localSheetId="19">[2]Lists!$F$72</definedName>
    <definedName name="List_1" localSheetId="20">[2]Lists!$F$72</definedName>
    <definedName name="List_1" localSheetId="21">[2]Lists!$F$72</definedName>
    <definedName name="List_1" localSheetId="22">[2]Lists!$F$72</definedName>
    <definedName name="List_1" localSheetId="23">[2]Lists!$F$72</definedName>
    <definedName name="List_1" localSheetId="24">[3]Lists!$F$72</definedName>
    <definedName name="List_1" localSheetId="25">[3]Lists!$F$72</definedName>
    <definedName name="List_1" localSheetId="26">[4]Lists!$F$72</definedName>
    <definedName name="List_1" localSheetId="27">[4]Lists!$F$72</definedName>
    <definedName name="List_1" localSheetId="28">[4]Lists!$F$72</definedName>
    <definedName name="List_1" localSheetId="4">[1]Lists!$F$72</definedName>
    <definedName name="List_1" localSheetId="5">[1]Lists!$F$72</definedName>
    <definedName name="List_1" localSheetId="6">[5]Lists!$F$72</definedName>
    <definedName name="List_1" localSheetId="7">[5]Lists!$F$72</definedName>
    <definedName name="List_1" localSheetId="8">[1]Lists!$F$72</definedName>
    <definedName name="List_1" localSheetId="9">[1]Lists!$F$72</definedName>
    <definedName name="List_1" localSheetId="10">[4]Lists!$F$72</definedName>
    <definedName name="List_1" localSheetId="11">[4]Lists!$F$72</definedName>
    <definedName name="List_1" localSheetId="12">[3]Lists!$F$72</definedName>
    <definedName name="List_1" localSheetId="13">[3]Lists!$F$72</definedName>
    <definedName name="List_1" localSheetId="14">[3]Lists!$F$72</definedName>
    <definedName name="List_1" localSheetId="15">[3]Lists!$F$72</definedName>
    <definedName name="List_1" localSheetId="16">[6]Lists!$F$72</definedName>
    <definedName name="List_1" localSheetId="17">[6]Lists!$F$72</definedName>
    <definedName name="List_1">[7]Lists!$F$72</definedName>
    <definedName name="List_2" localSheetId="18">[2]Lists!$F$90</definedName>
    <definedName name="List_2" localSheetId="19">[2]Lists!$F$90</definedName>
    <definedName name="List_2" localSheetId="20">[2]Lists!$F$90</definedName>
    <definedName name="List_2" localSheetId="21">[2]Lists!$F$90</definedName>
    <definedName name="List_2" localSheetId="22">[2]Lists!$F$90</definedName>
    <definedName name="List_2" localSheetId="23">[2]Lists!$F$90</definedName>
    <definedName name="List_2" localSheetId="24">[3]Lists!$F$90</definedName>
    <definedName name="List_2" localSheetId="25">[3]Lists!$F$90</definedName>
    <definedName name="List_2" localSheetId="26">[4]Lists!$F$90</definedName>
    <definedName name="List_2" localSheetId="27">[4]Lists!$F$90</definedName>
    <definedName name="List_2" localSheetId="28">[4]Lists!$F$90</definedName>
    <definedName name="List_2" localSheetId="0">[8]Lists!$F$90</definedName>
    <definedName name="List_2" localSheetId="1">[8]Lists!$F$90</definedName>
    <definedName name="List_2" localSheetId="4">[1]Lists!$F$90</definedName>
    <definedName name="List_2" localSheetId="5">[1]Lists!$F$90</definedName>
    <definedName name="List_2" localSheetId="6">[5]Lists!$F$90</definedName>
    <definedName name="List_2" localSheetId="7">[5]Lists!$F$90</definedName>
    <definedName name="List_2" localSheetId="8">[1]Lists!$F$90</definedName>
    <definedName name="List_2" localSheetId="9">[1]Lists!$F$90</definedName>
    <definedName name="List_2" localSheetId="10">[4]Lists!$F$90</definedName>
    <definedName name="List_2" localSheetId="11">[4]Lists!$F$90</definedName>
    <definedName name="List_2" localSheetId="12">[3]Lists!$F$90</definedName>
    <definedName name="List_2" localSheetId="13">[3]Lists!$F$90</definedName>
    <definedName name="List_2" localSheetId="14">[3]Lists!$F$90</definedName>
    <definedName name="List_2" localSheetId="15">[3]Lists!$F$90</definedName>
    <definedName name="List_2" localSheetId="16">[6]Lists!$F$90</definedName>
    <definedName name="List_2" localSheetId="17">[6]Lists!$F$90</definedName>
    <definedName name="List_2">[7]Lists!$F$90</definedName>
    <definedName name="List_3" localSheetId="18">[2]Lists!$F$95</definedName>
    <definedName name="List_3" localSheetId="19">[2]Lists!$F$95</definedName>
    <definedName name="List_3" localSheetId="20">[2]Lists!$F$95</definedName>
    <definedName name="List_3" localSheetId="21">[2]Lists!$F$95</definedName>
    <definedName name="List_3" localSheetId="22">[2]Lists!$F$95</definedName>
    <definedName name="List_3" localSheetId="23">[2]Lists!$F$95</definedName>
    <definedName name="List_3" localSheetId="24">[3]Lists!$F$95</definedName>
    <definedName name="List_3" localSheetId="25">[3]Lists!$F$95</definedName>
    <definedName name="List_3" localSheetId="26">[4]Lists!$F$95</definedName>
    <definedName name="List_3" localSheetId="27">[4]Lists!$F$95</definedName>
    <definedName name="List_3" localSheetId="28">[4]Lists!$F$95</definedName>
    <definedName name="List_3" localSheetId="4">[1]Lists!$F$95</definedName>
    <definedName name="List_3" localSheetId="5">[1]Lists!$F$95</definedName>
    <definedName name="List_3" localSheetId="6">[5]Lists!$F$95</definedName>
    <definedName name="List_3" localSheetId="7">[5]Lists!$F$95</definedName>
    <definedName name="List_3" localSheetId="8">[1]Lists!$F$95</definedName>
    <definedName name="List_3" localSheetId="9">[1]Lists!$F$95</definedName>
    <definedName name="List_3" localSheetId="10">[4]Lists!$F$95</definedName>
    <definedName name="List_3" localSheetId="11">[4]Lists!$F$95</definedName>
    <definedName name="List_3" localSheetId="12">[3]Lists!$F$95</definedName>
    <definedName name="List_3" localSheetId="13">[3]Lists!$F$95</definedName>
    <definedName name="List_3" localSheetId="14">[3]Lists!$F$95</definedName>
    <definedName name="List_3" localSheetId="15">[3]Lists!$F$95</definedName>
    <definedName name="List_3" localSheetId="16">[6]Lists!$F$95</definedName>
    <definedName name="List_3" localSheetId="17">[6]Lists!$F$95</definedName>
    <definedName name="List_3">[7]Lists!$F$95</definedName>
    <definedName name="List_4" localSheetId="18">[2]Lists!$F$108</definedName>
    <definedName name="List_4" localSheetId="19">[2]Lists!$F$108</definedName>
    <definedName name="List_4" localSheetId="20">[2]Lists!$F$108</definedName>
    <definedName name="List_4" localSheetId="21">[2]Lists!$F$108</definedName>
    <definedName name="List_4" localSheetId="22">[2]Lists!$F$108</definedName>
    <definedName name="List_4" localSheetId="23">[2]Lists!$F$108</definedName>
    <definedName name="List_4" localSheetId="24">[3]Lists!$F$108</definedName>
    <definedName name="List_4" localSheetId="25">[3]Lists!$F$108</definedName>
    <definedName name="List_4" localSheetId="26">[4]Lists!$F$108</definedName>
    <definedName name="List_4" localSheetId="27">[4]Lists!$F$108</definedName>
    <definedName name="List_4" localSheetId="28">[4]Lists!$F$108</definedName>
    <definedName name="List_4" localSheetId="4">[1]Lists!$F$108</definedName>
    <definedName name="List_4" localSheetId="5">[1]Lists!$F$108</definedName>
    <definedName name="List_4" localSheetId="6">[5]Lists!$F$108</definedName>
    <definedName name="List_4" localSheetId="7">[5]Lists!$F$108</definedName>
    <definedName name="List_4" localSheetId="8">[1]Lists!$F$108</definedName>
    <definedName name="List_4" localSheetId="9">[1]Lists!$F$108</definedName>
    <definedName name="List_4" localSheetId="10">[4]Lists!$F$108</definedName>
    <definedName name="List_4" localSheetId="11">[4]Lists!$F$108</definedName>
    <definedName name="List_4" localSheetId="12">[3]Lists!$F$108</definedName>
    <definedName name="List_4" localSheetId="13">[3]Lists!$F$108</definedName>
    <definedName name="List_4" localSheetId="14">[3]Lists!$F$108</definedName>
    <definedName name="List_4" localSheetId="15">[3]Lists!$F$108</definedName>
    <definedName name="List_4" localSheetId="16">[6]Lists!$F$108</definedName>
    <definedName name="List_4" localSheetId="17">[6]Lists!$F$108</definedName>
    <definedName name="List_4">[7]Lists!$F$108</definedName>
    <definedName name="List_5" localSheetId="18">[2]Lists!$F$118</definedName>
    <definedName name="List_5" localSheetId="19">[2]Lists!$F$118</definedName>
    <definedName name="List_5" localSheetId="20">[2]Lists!$F$118</definedName>
    <definedName name="List_5" localSheetId="21">[2]Lists!$F$118</definedName>
    <definedName name="List_5" localSheetId="22">[2]Lists!$F$118</definedName>
    <definedName name="List_5" localSheetId="23">[2]Lists!$F$118</definedName>
    <definedName name="List_5" localSheetId="24">[3]Lists!$F$118</definedName>
    <definedName name="List_5" localSheetId="25">[3]Lists!$F$118</definedName>
    <definedName name="List_5" localSheetId="26">[4]Lists!$F$118</definedName>
    <definedName name="List_5" localSheetId="27">[4]Lists!$F$118</definedName>
    <definedName name="List_5" localSheetId="28">[4]Lists!$F$118</definedName>
    <definedName name="List_5" localSheetId="4">[1]Lists!$F$118</definedName>
    <definedName name="List_5" localSheetId="5">[1]Lists!$F$118</definedName>
    <definedName name="List_5" localSheetId="6">[5]Lists!$F$118</definedName>
    <definedName name="List_5" localSheetId="7">[5]Lists!$F$118</definedName>
    <definedName name="List_5" localSheetId="8">[1]Lists!$F$118</definedName>
    <definedName name="List_5" localSheetId="9">[1]Lists!$F$118</definedName>
    <definedName name="List_5" localSheetId="10">[4]Lists!$F$118</definedName>
    <definedName name="List_5" localSheetId="11">[4]Lists!$F$118</definedName>
    <definedName name="List_5" localSheetId="12">[3]Lists!$F$118</definedName>
    <definedName name="List_5" localSheetId="13">[3]Lists!$F$118</definedName>
    <definedName name="List_5" localSheetId="14">[3]Lists!$F$118</definedName>
    <definedName name="List_5" localSheetId="15">[3]Lists!$F$118</definedName>
    <definedName name="List_5" localSheetId="16">[6]Lists!$F$118</definedName>
    <definedName name="List_5" localSheetId="17">[6]Lists!$F$118</definedName>
    <definedName name="List_5">[7]Lists!$F$118</definedName>
    <definedName name="List_6" localSheetId="18">[2]Lists!$F$168</definedName>
    <definedName name="List_6" localSheetId="19">[2]Lists!$F$168</definedName>
    <definedName name="List_6" localSheetId="20">[2]Lists!$F$168</definedName>
    <definedName name="List_6" localSheetId="21">[2]Lists!$F$168</definedName>
    <definedName name="List_6" localSheetId="22">[2]Lists!$F$168</definedName>
    <definedName name="List_6" localSheetId="23">[2]Lists!$F$168</definedName>
    <definedName name="List_6" localSheetId="24">[3]Lists!$F$168</definedName>
    <definedName name="List_6" localSheetId="25">[3]Lists!$F$168</definedName>
    <definedName name="List_6" localSheetId="26">[4]Lists!$F$168</definedName>
    <definedName name="List_6" localSheetId="27">[4]Lists!$F$168</definedName>
    <definedName name="List_6" localSheetId="28">[4]Lists!$F$168</definedName>
    <definedName name="List_6" localSheetId="4">[1]Lists!$F$168</definedName>
    <definedName name="List_6" localSheetId="5">[1]Lists!$F$168</definedName>
    <definedName name="List_6" localSheetId="6">[5]Lists!$F$168</definedName>
    <definedName name="List_6" localSheetId="7">[5]Lists!$F$168</definedName>
    <definedName name="List_6" localSheetId="8">[1]Lists!$F$168</definedName>
    <definedName name="List_6" localSheetId="9">[1]Lists!$F$168</definedName>
    <definedName name="List_6" localSheetId="10">[4]Lists!$F$168</definedName>
    <definedName name="List_6" localSheetId="11">[4]Lists!$F$168</definedName>
    <definedName name="List_6" localSheetId="12">[3]Lists!$F$168</definedName>
    <definedName name="List_6" localSheetId="13">[3]Lists!$F$168</definedName>
    <definedName name="List_6" localSheetId="14">[3]Lists!$F$168</definedName>
    <definedName name="List_6" localSheetId="15">[3]Lists!$F$168</definedName>
    <definedName name="List_6" localSheetId="16">[6]Lists!$F$168</definedName>
    <definedName name="List_6" localSheetId="17">[6]Lists!$F$168</definedName>
    <definedName name="List_6">[7]Lists!$F$168</definedName>
    <definedName name="List_7" localSheetId="18">[2]Lists!$F$185</definedName>
    <definedName name="List_7" localSheetId="19">[2]Lists!$F$185</definedName>
    <definedName name="List_7" localSheetId="20">[2]Lists!$F$185</definedName>
    <definedName name="List_7" localSheetId="21">[2]Lists!$F$185</definedName>
    <definedName name="List_7" localSheetId="22">[2]Lists!$F$185</definedName>
    <definedName name="List_7" localSheetId="23">[2]Lists!$F$185</definedName>
    <definedName name="List_7" localSheetId="24">[3]Lists!$F$185</definedName>
    <definedName name="List_7" localSheetId="25">[3]Lists!$F$185</definedName>
    <definedName name="List_7" localSheetId="26">[4]Lists!$F$185</definedName>
    <definedName name="List_7" localSheetId="27">[4]Lists!$F$185</definedName>
    <definedName name="List_7" localSheetId="28">[4]Lists!$F$185</definedName>
    <definedName name="List_7" localSheetId="4">[1]Lists!$F$185</definedName>
    <definedName name="List_7" localSheetId="5">[1]Lists!$F$185</definedName>
    <definedName name="List_7" localSheetId="6">[5]Lists!$F$185</definedName>
    <definedName name="List_7" localSheetId="7">[5]Lists!$F$185</definedName>
    <definedName name="List_7" localSheetId="8">[1]Lists!$F$185</definedName>
    <definedName name="List_7" localSheetId="9">[1]Lists!$F$185</definedName>
    <definedName name="List_7" localSheetId="10">[4]Lists!$F$185</definedName>
    <definedName name="List_7" localSheetId="11">[4]Lists!$F$185</definedName>
    <definedName name="List_7" localSheetId="12">[3]Lists!$F$185</definedName>
    <definedName name="List_7" localSheetId="13">[3]Lists!$F$185</definedName>
    <definedName name="List_7" localSheetId="14">[3]Lists!$F$185</definedName>
    <definedName name="List_7" localSheetId="15">[3]Lists!$F$185</definedName>
    <definedName name="List_7" localSheetId="16">[6]Lists!$F$185</definedName>
    <definedName name="List_7" localSheetId="17">[6]Lists!$F$185</definedName>
    <definedName name="List_7">[7]Lists!$F$185</definedName>
    <definedName name="List_8" localSheetId="18">[2]Lists!$F$235</definedName>
    <definedName name="List_8" localSheetId="19">[2]Lists!$F$235</definedName>
    <definedName name="List_8" localSheetId="20">[2]Lists!$F$235</definedName>
    <definedName name="List_8" localSheetId="21">[2]Lists!$F$235</definedName>
    <definedName name="List_8" localSheetId="22">[2]Lists!$F$235</definedName>
    <definedName name="List_8" localSheetId="23">[2]Lists!$F$235</definedName>
    <definedName name="List_8" localSheetId="24">[3]Lists!$F$235</definedName>
    <definedName name="List_8" localSheetId="25">[3]Lists!$F$235</definedName>
    <definedName name="List_8" localSheetId="26">[4]Lists!$F$235</definedName>
    <definedName name="List_8" localSheetId="27">[4]Lists!$F$235</definedName>
    <definedName name="List_8" localSheetId="28">[4]Lists!$F$235</definedName>
    <definedName name="List_8" localSheetId="4">[1]Lists!$F$235</definedName>
    <definedName name="List_8" localSheetId="5">[1]Lists!$F$235</definedName>
    <definedName name="List_8" localSheetId="6">[5]Lists!$F$235</definedName>
    <definedName name="List_8" localSheetId="7">[5]Lists!$F$235</definedName>
    <definedName name="List_8" localSheetId="8">[1]Lists!$F$235</definedName>
    <definedName name="List_8" localSheetId="9">[1]Lists!$F$235</definedName>
    <definedName name="List_8" localSheetId="10">[4]Lists!$F$235</definedName>
    <definedName name="List_8" localSheetId="11">[4]Lists!$F$235</definedName>
    <definedName name="List_8" localSheetId="12">[3]Lists!$F$235</definedName>
    <definedName name="List_8" localSheetId="13">[3]Lists!$F$235</definedName>
    <definedName name="List_8" localSheetId="14">[3]Lists!$F$235</definedName>
    <definedName name="List_8" localSheetId="15">[3]Lists!$F$235</definedName>
    <definedName name="List_8" localSheetId="16">[6]Lists!$F$235</definedName>
    <definedName name="List_8" localSheetId="17">[6]Lists!$F$235</definedName>
    <definedName name="List_8">[7]Lists!$F$235</definedName>
    <definedName name="List_9_1" localSheetId="18">[2]Lists!$F$288</definedName>
    <definedName name="List_9_1" localSheetId="19">[2]Lists!$F$288</definedName>
    <definedName name="List_9_1" localSheetId="20">[2]Lists!$F$288</definedName>
    <definedName name="List_9_1" localSheetId="21">[2]Lists!$F$288</definedName>
    <definedName name="List_9_1" localSheetId="22">[2]Lists!$F$288</definedName>
    <definedName name="List_9_1" localSheetId="23">[2]Lists!$F$288</definedName>
    <definedName name="List_9_1" localSheetId="24">[3]Lists!$F$288</definedName>
    <definedName name="List_9_1" localSheetId="25">[3]Lists!$F$288</definedName>
    <definedName name="List_9_1" localSheetId="26">[4]Lists!$F$288</definedName>
    <definedName name="List_9_1" localSheetId="27">[4]Lists!$F$288</definedName>
    <definedName name="List_9_1" localSheetId="28">[4]Lists!$F$288</definedName>
    <definedName name="List_9_1" localSheetId="4">[1]Lists!$F$288</definedName>
    <definedName name="List_9_1" localSheetId="5">[1]Lists!$F$288</definedName>
    <definedName name="List_9_1" localSheetId="6">[5]Lists!$F$288</definedName>
    <definedName name="List_9_1" localSheetId="7">[5]Lists!$F$288</definedName>
    <definedName name="List_9_1" localSheetId="8">[1]Lists!$F$288</definedName>
    <definedName name="List_9_1" localSheetId="9">[1]Lists!$F$288</definedName>
    <definedName name="List_9_1" localSheetId="10">[4]Lists!$F$288</definedName>
    <definedName name="List_9_1" localSheetId="11">[4]Lists!$F$288</definedName>
    <definedName name="List_9_1" localSheetId="12">[3]Lists!$F$288</definedName>
    <definedName name="List_9_1" localSheetId="13">[3]Lists!$F$288</definedName>
    <definedName name="List_9_1" localSheetId="14">[3]Lists!$F$288</definedName>
    <definedName name="List_9_1" localSheetId="15">[3]Lists!$F$288</definedName>
    <definedName name="List_9_1" localSheetId="16">[6]Lists!$F$288</definedName>
    <definedName name="List_9_1" localSheetId="17">[6]Lists!$F$288</definedName>
    <definedName name="List_9_1">[7]Lists!$F$288</definedName>
    <definedName name="List_9_10" localSheetId="18">[2]Lists!$F$302</definedName>
    <definedName name="List_9_10" localSheetId="19">[2]Lists!$F$302</definedName>
    <definedName name="List_9_10" localSheetId="20">[2]Lists!$F$302</definedName>
    <definedName name="List_9_10" localSheetId="21">[2]Lists!$F$302</definedName>
    <definedName name="List_9_10" localSheetId="22">[2]Lists!$F$302</definedName>
    <definedName name="List_9_10" localSheetId="23">[2]Lists!$F$302</definedName>
    <definedName name="List_9_10" localSheetId="24">[3]Lists!$F$302</definedName>
    <definedName name="List_9_10" localSheetId="25">[3]Lists!$F$302</definedName>
    <definedName name="List_9_10" localSheetId="26">[4]Lists!$F$302</definedName>
    <definedName name="List_9_10" localSheetId="27">[4]Lists!$F$302</definedName>
    <definedName name="List_9_10" localSheetId="28">[4]Lists!$F$302</definedName>
    <definedName name="List_9_10" localSheetId="4">[1]Lists!$F$302</definedName>
    <definedName name="List_9_10" localSheetId="5">[1]Lists!$F$302</definedName>
    <definedName name="List_9_10" localSheetId="6">[5]Lists!$F$302</definedName>
    <definedName name="List_9_10" localSheetId="7">[5]Lists!$F$302</definedName>
    <definedName name="List_9_10" localSheetId="8">[1]Lists!$F$302</definedName>
    <definedName name="List_9_10" localSheetId="9">[1]Lists!$F$302</definedName>
    <definedName name="List_9_10" localSheetId="10">[4]Lists!$F$302</definedName>
    <definedName name="List_9_10" localSheetId="11">[4]Lists!$F$302</definedName>
    <definedName name="List_9_10" localSheetId="12">[3]Lists!$F$302</definedName>
    <definedName name="List_9_10" localSheetId="13">[3]Lists!$F$302</definedName>
    <definedName name="List_9_10" localSheetId="14">[3]Lists!$F$302</definedName>
    <definedName name="List_9_10" localSheetId="15">[3]Lists!$F$302</definedName>
    <definedName name="List_9_10" localSheetId="16">[6]Lists!$F$302</definedName>
    <definedName name="List_9_10" localSheetId="17">[6]Lists!$F$302</definedName>
    <definedName name="List_9_10">[7]Lists!$F$302</definedName>
    <definedName name="List_9_11" localSheetId="18">[2]Lists!$F$303</definedName>
    <definedName name="List_9_11" localSheetId="19">[2]Lists!$F$303</definedName>
    <definedName name="List_9_11" localSheetId="20">[2]Lists!$F$303</definedName>
    <definedName name="List_9_11" localSheetId="21">[2]Lists!$F$303</definedName>
    <definedName name="List_9_11" localSheetId="22">[2]Lists!$F$303</definedName>
    <definedName name="List_9_11" localSheetId="23">[2]Lists!$F$303</definedName>
    <definedName name="List_9_11" localSheetId="24">[3]Lists!$F$303</definedName>
    <definedName name="List_9_11" localSheetId="25">[3]Lists!$F$303</definedName>
    <definedName name="List_9_11" localSheetId="26">[4]Lists!$F$303</definedName>
    <definedName name="List_9_11" localSheetId="27">[4]Lists!$F$303</definedName>
    <definedName name="List_9_11" localSheetId="28">[4]Lists!$F$303</definedName>
    <definedName name="List_9_11" localSheetId="4">[1]Lists!$F$303</definedName>
    <definedName name="List_9_11" localSheetId="5">[1]Lists!$F$303</definedName>
    <definedName name="List_9_11" localSheetId="6">[5]Lists!$F$303</definedName>
    <definedName name="List_9_11" localSheetId="7">[5]Lists!$F$303</definedName>
    <definedName name="List_9_11" localSheetId="8">[1]Lists!$F$303</definedName>
    <definedName name="List_9_11" localSheetId="9">[1]Lists!$F$303</definedName>
    <definedName name="List_9_11" localSheetId="10">[4]Lists!$F$303</definedName>
    <definedName name="List_9_11" localSheetId="11">[4]Lists!$F$303</definedName>
    <definedName name="List_9_11" localSheetId="12">[3]Lists!$F$303</definedName>
    <definedName name="List_9_11" localSheetId="13">[3]Lists!$F$303</definedName>
    <definedName name="List_9_11" localSheetId="14">[3]Lists!$F$303</definedName>
    <definedName name="List_9_11" localSheetId="15">[3]Lists!$F$303</definedName>
    <definedName name="List_9_11" localSheetId="16">[6]Lists!$F$303</definedName>
    <definedName name="List_9_11" localSheetId="17">[6]Lists!$F$303</definedName>
    <definedName name="List_9_11">[7]Lists!$F$303</definedName>
    <definedName name="List_9_12" localSheetId="18">[2]Lists!$F$304</definedName>
    <definedName name="List_9_12" localSheetId="19">[2]Lists!$F$304</definedName>
    <definedName name="List_9_12" localSheetId="20">[2]Lists!$F$304</definedName>
    <definedName name="List_9_12" localSheetId="21">[2]Lists!$F$304</definedName>
    <definedName name="List_9_12" localSheetId="22">[2]Lists!$F$304</definedName>
    <definedName name="List_9_12" localSheetId="23">[2]Lists!$F$304</definedName>
    <definedName name="List_9_12" localSheetId="24">[3]Lists!$F$304</definedName>
    <definedName name="List_9_12" localSheetId="25">[3]Lists!$F$304</definedName>
    <definedName name="List_9_12" localSheetId="26">[4]Lists!$F$304</definedName>
    <definedName name="List_9_12" localSheetId="27">[4]Lists!$F$304</definedName>
    <definedName name="List_9_12" localSheetId="28">[4]Lists!$F$304</definedName>
    <definedName name="List_9_12" localSheetId="4">[1]Lists!$F$304</definedName>
    <definedName name="List_9_12" localSheetId="5">[1]Lists!$F$304</definedName>
    <definedName name="List_9_12" localSheetId="6">[5]Lists!$F$304</definedName>
    <definedName name="List_9_12" localSheetId="7">[5]Lists!$F$304</definedName>
    <definedName name="List_9_12" localSheetId="8">[1]Lists!$F$304</definedName>
    <definedName name="List_9_12" localSheetId="9">[1]Lists!$F$304</definedName>
    <definedName name="List_9_12" localSheetId="10">[4]Lists!$F$304</definedName>
    <definedName name="List_9_12" localSheetId="11">[4]Lists!$F$304</definedName>
    <definedName name="List_9_12" localSheetId="12">[3]Lists!$F$304</definedName>
    <definedName name="List_9_12" localSheetId="13">[3]Lists!$F$304</definedName>
    <definedName name="List_9_12" localSheetId="14">[3]Lists!$F$304</definedName>
    <definedName name="List_9_12" localSheetId="15">[3]Lists!$F$304</definedName>
    <definedName name="List_9_12" localSheetId="16">[6]Lists!$F$304</definedName>
    <definedName name="List_9_12" localSheetId="17">[6]Lists!$F$304</definedName>
    <definedName name="List_9_12">[7]Lists!$F$304</definedName>
    <definedName name="List_9_13" localSheetId="18">[2]Lists!$F$305</definedName>
    <definedName name="List_9_13" localSheetId="19">[2]Lists!$F$305</definedName>
    <definedName name="List_9_13" localSheetId="20">[2]Lists!$F$305</definedName>
    <definedName name="List_9_13" localSheetId="21">[2]Lists!$F$305</definedName>
    <definedName name="List_9_13" localSheetId="22">[2]Lists!$F$305</definedName>
    <definedName name="List_9_13" localSheetId="23">[2]Lists!$F$305</definedName>
    <definedName name="List_9_13" localSheetId="24">[3]Lists!$F$305</definedName>
    <definedName name="List_9_13" localSheetId="25">[3]Lists!$F$305</definedName>
    <definedName name="List_9_13" localSheetId="26">[4]Lists!$F$305</definedName>
    <definedName name="List_9_13" localSheetId="27">[4]Lists!$F$305</definedName>
    <definedName name="List_9_13" localSheetId="28">[4]Lists!$F$305</definedName>
    <definedName name="List_9_13" localSheetId="4">[1]Lists!$F$305</definedName>
    <definedName name="List_9_13" localSheetId="5">[1]Lists!$F$305</definedName>
    <definedName name="List_9_13" localSheetId="6">[5]Lists!$F$305</definedName>
    <definedName name="List_9_13" localSheetId="7">[5]Lists!$F$305</definedName>
    <definedName name="List_9_13" localSheetId="8">[1]Lists!$F$305</definedName>
    <definedName name="List_9_13" localSheetId="9">[1]Lists!$F$305</definedName>
    <definedName name="List_9_13" localSheetId="10">[4]Lists!$F$305</definedName>
    <definedName name="List_9_13" localSheetId="11">[4]Lists!$F$305</definedName>
    <definedName name="List_9_13" localSheetId="12">[3]Lists!$F$305</definedName>
    <definedName name="List_9_13" localSheetId="13">[3]Lists!$F$305</definedName>
    <definedName name="List_9_13" localSheetId="14">[3]Lists!$F$305</definedName>
    <definedName name="List_9_13" localSheetId="15">[3]Lists!$F$305</definedName>
    <definedName name="List_9_13" localSheetId="16">[6]Lists!$F$305</definedName>
    <definedName name="List_9_13" localSheetId="17">[6]Lists!$F$305</definedName>
    <definedName name="List_9_13">[7]Lists!$F$305</definedName>
    <definedName name="List_9_14" localSheetId="18">[2]Lists!$F$306</definedName>
    <definedName name="List_9_14" localSheetId="19">[2]Lists!$F$306</definedName>
    <definedName name="List_9_14" localSheetId="20">[2]Lists!$F$306</definedName>
    <definedName name="List_9_14" localSheetId="21">[2]Lists!$F$306</definedName>
    <definedName name="List_9_14" localSheetId="22">[2]Lists!$F$306</definedName>
    <definedName name="List_9_14" localSheetId="23">[2]Lists!$F$306</definedName>
    <definedName name="List_9_14" localSheetId="24">[3]Lists!$F$306</definedName>
    <definedName name="List_9_14" localSheetId="25">[3]Lists!$F$306</definedName>
    <definedName name="List_9_14" localSheetId="26">[4]Lists!$F$306</definedName>
    <definedName name="List_9_14" localSheetId="27">[4]Lists!$F$306</definedName>
    <definedName name="List_9_14" localSheetId="28">[4]Lists!$F$306</definedName>
    <definedName name="List_9_14" localSheetId="4">[1]Lists!$F$306</definedName>
    <definedName name="List_9_14" localSheetId="5">[1]Lists!$F$306</definedName>
    <definedName name="List_9_14" localSheetId="6">[5]Lists!$F$306</definedName>
    <definedName name="List_9_14" localSheetId="7">[5]Lists!$F$306</definedName>
    <definedName name="List_9_14" localSheetId="8">[1]Lists!$F$306</definedName>
    <definedName name="List_9_14" localSheetId="9">[1]Lists!$F$306</definedName>
    <definedName name="List_9_14" localSheetId="10">[4]Lists!$F$306</definedName>
    <definedName name="List_9_14" localSheetId="11">[4]Lists!$F$306</definedName>
    <definedName name="List_9_14" localSheetId="12">[3]Lists!$F$306</definedName>
    <definedName name="List_9_14" localSheetId="13">[3]Lists!$F$306</definedName>
    <definedName name="List_9_14" localSheetId="14">[3]Lists!$F$306</definedName>
    <definedName name="List_9_14" localSheetId="15">[3]Lists!$F$306</definedName>
    <definedName name="List_9_14" localSheetId="16">[6]Lists!$F$306</definedName>
    <definedName name="List_9_14" localSheetId="17">[6]Lists!$F$306</definedName>
    <definedName name="List_9_14">[7]Lists!$F$306</definedName>
    <definedName name="List_9_15" localSheetId="18">[2]Lists!$F$307</definedName>
    <definedName name="List_9_15" localSheetId="19">[2]Lists!$F$307</definedName>
    <definedName name="List_9_15" localSheetId="20">[2]Lists!$F$307</definedName>
    <definedName name="List_9_15" localSheetId="21">[2]Lists!$F$307</definedName>
    <definedName name="List_9_15" localSheetId="22">[2]Lists!$F$307</definedName>
    <definedName name="List_9_15" localSheetId="23">[2]Lists!$F$307</definedName>
    <definedName name="List_9_15" localSheetId="24">[3]Lists!$F$307</definedName>
    <definedName name="List_9_15" localSheetId="25">[3]Lists!$F$307</definedName>
    <definedName name="List_9_15" localSheetId="26">[4]Lists!$F$307</definedName>
    <definedName name="List_9_15" localSheetId="27">[4]Lists!$F$307</definedName>
    <definedName name="List_9_15" localSheetId="28">[4]Lists!$F$307</definedName>
    <definedName name="List_9_15" localSheetId="4">[1]Lists!$F$307</definedName>
    <definedName name="List_9_15" localSheetId="5">[1]Lists!$F$307</definedName>
    <definedName name="List_9_15" localSheetId="6">[5]Lists!$F$307</definedName>
    <definedName name="List_9_15" localSheetId="7">[5]Lists!$F$307</definedName>
    <definedName name="List_9_15" localSheetId="8">[1]Lists!$F$307</definedName>
    <definedName name="List_9_15" localSheetId="9">[1]Lists!$F$307</definedName>
    <definedName name="List_9_15" localSheetId="10">[4]Lists!$F$307</definedName>
    <definedName name="List_9_15" localSheetId="11">[4]Lists!$F$307</definedName>
    <definedName name="List_9_15" localSheetId="12">[3]Lists!$F$307</definedName>
    <definedName name="List_9_15" localSheetId="13">[3]Lists!$F$307</definedName>
    <definedName name="List_9_15" localSheetId="14">[3]Lists!$F$307</definedName>
    <definedName name="List_9_15" localSheetId="15">[3]Lists!$F$307</definedName>
    <definedName name="List_9_15" localSheetId="16">[6]Lists!$F$307</definedName>
    <definedName name="List_9_15" localSheetId="17">[6]Lists!$F$307</definedName>
    <definedName name="List_9_15">[7]Lists!$F$307</definedName>
    <definedName name="List_9_16" localSheetId="18">[2]Lists!$F$308</definedName>
    <definedName name="List_9_16" localSheetId="19">[2]Lists!$F$308</definedName>
    <definedName name="List_9_16" localSheetId="20">[2]Lists!$F$308</definedName>
    <definedName name="List_9_16" localSheetId="21">[2]Lists!$F$308</definedName>
    <definedName name="List_9_16" localSheetId="22">[2]Lists!$F$308</definedName>
    <definedName name="List_9_16" localSheetId="23">[2]Lists!$F$308</definedName>
    <definedName name="List_9_16" localSheetId="24">[3]Lists!$F$308</definedName>
    <definedName name="List_9_16" localSheetId="25">[3]Lists!$F$308</definedName>
    <definedName name="List_9_16" localSheetId="26">[4]Lists!$F$308</definedName>
    <definedName name="List_9_16" localSheetId="27">[4]Lists!$F$308</definedName>
    <definedName name="List_9_16" localSheetId="28">[4]Lists!$F$308</definedName>
    <definedName name="List_9_16" localSheetId="4">[1]Lists!$F$308</definedName>
    <definedName name="List_9_16" localSheetId="5">[1]Lists!$F$308</definedName>
    <definedName name="List_9_16" localSheetId="6">[5]Lists!$F$308</definedName>
    <definedName name="List_9_16" localSheetId="7">[5]Lists!$F$308</definedName>
    <definedName name="List_9_16" localSheetId="8">[1]Lists!$F$308</definedName>
    <definedName name="List_9_16" localSheetId="9">[1]Lists!$F$308</definedName>
    <definedName name="List_9_16" localSheetId="10">[4]Lists!$F$308</definedName>
    <definedName name="List_9_16" localSheetId="11">[4]Lists!$F$308</definedName>
    <definedName name="List_9_16" localSheetId="12">[3]Lists!$F$308</definedName>
    <definedName name="List_9_16" localSheetId="13">[3]Lists!$F$308</definedName>
    <definedName name="List_9_16" localSheetId="14">[3]Lists!$F$308</definedName>
    <definedName name="List_9_16" localSheetId="15">[3]Lists!$F$308</definedName>
    <definedName name="List_9_16" localSheetId="16">[6]Lists!$F$308</definedName>
    <definedName name="List_9_16" localSheetId="17">[6]Lists!$F$308</definedName>
    <definedName name="List_9_16">[7]Lists!$F$308</definedName>
    <definedName name="list_9_17" localSheetId="18">[2]Lists!$F$309</definedName>
    <definedName name="list_9_17" localSheetId="19">[2]Lists!$F$309</definedName>
    <definedName name="list_9_17" localSheetId="20">[2]Lists!$F$309</definedName>
    <definedName name="list_9_17" localSheetId="21">[2]Lists!$F$309</definedName>
    <definedName name="list_9_17" localSheetId="22">[2]Lists!$F$309</definedName>
    <definedName name="list_9_17" localSheetId="23">[2]Lists!$F$309</definedName>
    <definedName name="list_9_17" localSheetId="24">[3]Lists!$F$309</definedName>
    <definedName name="list_9_17" localSheetId="25">[3]Lists!$F$309</definedName>
    <definedName name="list_9_17" localSheetId="26">[4]Lists!$F$309</definedName>
    <definedName name="list_9_17" localSheetId="27">[4]Lists!$F$309</definedName>
    <definedName name="list_9_17" localSheetId="28">[4]Lists!$F$309</definedName>
    <definedName name="list_9_17" localSheetId="4">[1]Lists!$F$309</definedName>
    <definedName name="list_9_17" localSheetId="5">[1]Lists!$F$309</definedName>
    <definedName name="list_9_17" localSheetId="6">[5]Lists!$F$309</definedName>
    <definedName name="list_9_17" localSheetId="7">[5]Lists!$F$309</definedName>
    <definedName name="list_9_17" localSheetId="8">[1]Lists!$F$309</definedName>
    <definedName name="list_9_17" localSheetId="9">[1]Lists!$F$309</definedName>
    <definedName name="list_9_17" localSheetId="10">[4]Lists!$F$309</definedName>
    <definedName name="list_9_17" localSheetId="11">[4]Lists!$F$309</definedName>
    <definedName name="list_9_17" localSheetId="12">[3]Lists!$F$309</definedName>
    <definedName name="list_9_17" localSheetId="13">[3]Lists!$F$309</definedName>
    <definedName name="list_9_17" localSheetId="14">[3]Lists!$F$309</definedName>
    <definedName name="list_9_17" localSheetId="15">[3]Lists!$F$309</definedName>
    <definedName name="list_9_17" localSheetId="16">[6]Lists!$F$309</definedName>
    <definedName name="list_9_17" localSheetId="17">[6]Lists!$F$309</definedName>
    <definedName name="list_9_17">[7]Lists!$F$309</definedName>
    <definedName name="List_9_18" localSheetId="18">[2]Lists!$F$310</definedName>
    <definedName name="List_9_18" localSheetId="19">[2]Lists!$F$310</definedName>
    <definedName name="List_9_18" localSheetId="20">[2]Lists!$F$310</definedName>
    <definedName name="List_9_18" localSheetId="21">[2]Lists!$F$310</definedName>
    <definedName name="List_9_18" localSheetId="22">[2]Lists!$F$310</definedName>
    <definedName name="List_9_18" localSheetId="23">[2]Lists!$F$310</definedName>
    <definedName name="List_9_18" localSheetId="24">[3]Lists!$F$310</definedName>
    <definedName name="List_9_18" localSheetId="25">[3]Lists!$F$310</definedName>
    <definedName name="List_9_18" localSheetId="26">[4]Lists!$F$310</definedName>
    <definedName name="List_9_18" localSheetId="27">[4]Lists!$F$310</definedName>
    <definedName name="List_9_18" localSheetId="28">[4]Lists!$F$310</definedName>
    <definedName name="List_9_18" localSheetId="4">[1]Lists!$F$310</definedName>
    <definedName name="List_9_18" localSheetId="5">[1]Lists!$F$310</definedName>
    <definedName name="List_9_18" localSheetId="6">[5]Lists!$F$310</definedName>
    <definedName name="List_9_18" localSheetId="7">[5]Lists!$F$310</definedName>
    <definedName name="List_9_18" localSheetId="8">[1]Lists!$F$310</definedName>
    <definedName name="List_9_18" localSheetId="9">[1]Lists!$F$310</definedName>
    <definedName name="List_9_18" localSheetId="10">[4]Lists!$F$310</definedName>
    <definedName name="List_9_18" localSheetId="11">[4]Lists!$F$310</definedName>
    <definedName name="List_9_18" localSheetId="12">[3]Lists!$F$310</definedName>
    <definedName name="List_9_18" localSheetId="13">[3]Lists!$F$310</definedName>
    <definedName name="List_9_18" localSheetId="14">[3]Lists!$F$310</definedName>
    <definedName name="List_9_18" localSheetId="15">[3]Lists!$F$310</definedName>
    <definedName name="List_9_18" localSheetId="16">[6]Lists!$F$310</definedName>
    <definedName name="List_9_18" localSheetId="17">[6]Lists!$F$310</definedName>
    <definedName name="List_9_18">[7]Lists!$F$310</definedName>
    <definedName name="List_9_19" localSheetId="18">[2]Lists!$F$311</definedName>
    <definedName name="List_9_19" localSheetId="19">[2]Lists!$F$311</definedName>
    <definedName name="List_9_19" localSheetId="20">[2]Lists!$F$311</definedName>
    <definedName name="List_9_19" localSheetId="21">[2]Lists!$F$311</definedName>
    <definedName name="List_9_19" localSheetId="22">[2]Lists!$F$311</definedName>
    <definedName name="List_9_19" localSheetId="23">[2]Lists!$F$311</definedName>
    <definedName name="List_9_19" localSheetId="24">[3]Lists!$F$311</definedName>
    <definedName name="List_9_19" localSheetId="25">[3]Lists!$F$311</definedName>
    <definedName name="List_9_19" localSheetId="26">[4]Lists!$F$311</definedName>
    <definedName name="List_9_19" localSheetId="27">[4]Lists!$F$311</definedName>
    <definedName name="List_9_19" localSheetId="28">[4]Lists!$F$311</definedName>
    <definedName name="List_9_19" localSheetId="4">[1]Lists!$F$311</definedName>
    <definedName name="List_9_19" localSheetId="5">[1]Lists!$F$311</definedName>
    <definedName name="List_9_19" localSheetId="6">[5]Lists!$F$311</definedName>
    <definedName name="List_9_19" localSheetId="7">[5]Lists!$F$311</definedName>
    <definedName name="List_9_19" localSheetId="8">[1]Lists!$F$311</definedName>
    <definedName name="List_9_19" localSheetId="9">[1]Lists!$F$311</definedName>
    <definedName name="List_9_19" localSheetId="10">[4]Lists!$F$311</definedName>
    <definedName name="List_9_19" localSheetId="11">[4]Lists!$F$311</definedName>
    <definedName name="List_9_19" localSheetId="12">[3]Lists!$F$311</definedName>
    <definedName name="List_9_19" localSheetId="13">[3]Lists!$F$311</definedName>
    <definedName name="List_9_19" localSheetId="14">[3]Lists!$F$311</definedName>
    <definedName name="List_9_19" localSheetId="15">[3]Lists!$F$311</definedName>
    <definedName name="List_9_19" localSheetId="16">[6]Lists!$F$311</definedName>
    <definedName name="List_9_19" localSheetId="17">[6]Lists!$F$311</definedName>
    <definedName name="List_9_19">[7]Lists!$F$311</definedName>
    <definedName name="List_9_2" localSheetId="18">[2]Lists!$F$294</definedName>
    <definedName name="List_9_2" localSheetId="19">[2]Lists!$F$294</definedName>
    <definedName name="List_9_2" localSheetId="20">[2]Lists!$F$294</definedName>
    <definedName name="List_9_2" localSheetId="21">[2]Lists!$F$294</definedName>
    <definedName name="List_9_2" localSheetId="22">[2]Lists!$F$294</definedName>
    <definedName name="List_9_2" localSheetId="23">[2]Lists!$F$294</definedName>
    <definedName name="List_9_2" localSheetId="24">[3]Lists!$F$294</definedName>
    <definedName name="List_9_2" localSheetId="25">[3]Lists!$F$294</definedName>
    <definedName name="List_9_2" localSheetId="26">[4]Lists!$F$294</definedName>
    <definedName name="List_9_2" localSheetId="27">[4]Lists!$F$294</definedName>
    <definedName name="List_9_2" localSheetId="28">[4]Lists!$F$294</definedName>
    <definedName name="List_9_2" localSheetId="4">[1]Lists!$F$294</definedName>
    <definedName name="List_9_2" localSheetId="5">[1]Lists!$F$294</definedName>
    <definedName name="List_9_2" localSheetId="6">[5]Lists!$F$294</definedName>
    <definedName name="List_9_2" localSheetId="7">[5]Lists!$F$294</definedName>
    <definedName name="List_9_2" localSheetId="8">[1]Lists!$F$294</definedName>
    <definedName name="List_9_2" localSheetId="9">[1]Lists!$F$294</definedName>
    <definedName name="List_9_2" localSheetId="10">[4]Lists!$F$294</definedName>
    <definedName name="List_9_2" localSheetId="11">[4]Lists!$F$294</definedName>
    <definedName name="List_9_2" localSheetId="12">[3]Lists!$F$294</definedName>
    <definedName name="List_9_2" localSheetId="13">[3]Lists!$F$294</definedName>
    <definedName name="List_9_2" localSheetId="14">[3]Lists!$F$294</definedName>
    <definedName name="List_9_2" localSheetId="15">[3]Lists!$F$294</definedName>
    <definedName name="List_9_2" localSheetId="16">[6]Lists!$F$294</definedName>
    <definedName name="List_9_2" localSheetId="17">[6]Lists!$F$294</definedName>
    <definedName name="List_9_2">[7]Lists!$F$294</definedName>
    <definedName name="List_9_20" localSheetId="18">[2]Lists!$F$312</definedName>
    <definedName name="List_9_20" localSheetId="19">[2]Lists!$F$312</definedName>
    <definedName name="List_9_20" localSheetId="20">[2]Lists!$F$312</definedName>
    <definedName name="List_9_20" localSheetId="21">[2]Lists!$F$312</definedName>
    <definedName name="List_9_20" localSheetId="22">[2]Lists!$F$312</definedName>
    <definedName name="List_9_20" localSheetId="23">[2]Lists!$F$312</definedName>
    <definedName name="List_9_20" localSheetId="24">[3]Lists!$F$312</definedName>
    <definedName name="List_9_20" localSheetId="25">[3]Lists!$F$312</definedName>
    <definedName name="List_9_20" localSheetId="26">[4]Lists!$F$312</definedName>
    <definedName name="List_9_20" localSheetId="27">[4]Lists!$F$312</definedName>
    <definedName name="List_9_20" localSheetId="28">[4]Lists!$F$312</definedName>
    <definedName name="List_9_20" localSheetId="4">[1]Lists!$F$312</definedName>
    <definedName name="List_9_20" localSheetId="5">[1]Lists!$F$312</definedName>
    <definedName name="List_9_20" localSheetId="6">[5]Lists!$F$312</definedName>
    <definedName name="List_9_20" localSheetId="7">[5]Lists!$F$312</definedName>
    <definedName name="List_9_20" localSheetId="8">[1]Lists!$F$312</definedName>
    <definedName name="List_9_20" localSheetId="9">[1]Lists!$F$312</definedName>
    <definedName name="List_9_20" localSheetId="10">[4]Lists!$F$312</definedName>
    <definedName name="List_9_20" localSheetId="11">[4]Lists!$F$312</definedName>
    <definedName name="List_9_20" localSheetId="12">[3]Lists!$F$312</definedName>
    <definedName name="List_9_20" localSheetId="13">[3]Lists!$F$312</definedName>
    <definedName name="List_9_20" localSheetId="14">[3]Lists!$F$312</definedName>
    <definedName name="List_9_20" localSheetId="15">[3]Lists!$F$312</definedName>
    <definedName name="List_9_20" localSheetId="16">[6]Lists!$F$312</definedName>
    <definedName name="List_9_20" localSheetId="17">[6]Lists!$F$312</definedName>
    <definedName name="List_9_20">[7]Lists!$F$312</definedName>
    <definedName name="list_9_21" localSheetId="18">[2]Lists!$F$313</definedName>
    <definedName name="list_9_21" localSheetId="19">[2]Lists!$F$313</definedName>
    <definedName name="list_9_21" localSheetId="20">[2]Lists!$F$313</definedName>
    <definedName name="list_9_21" localSheetId="21">[2]Lists!$F$313</definedName>
    <definedName name="list_9_21" localSheetId="22">[2]Lists!$F$313</definedName>
    <definedName name="list_9_21" localSheetId="23">[2]Lists!$F$313</definedName>
    <definedName name="list_9_21" localSheetId="24">[3]Lists!$F$313</definedName>
    <definedName name="list_9_21" localSheetId="25">[3]Lists!$F$313</definedName>
    <definedName name="list_9_21" localSheetId="26">[4]Lists!$F$313</definedName>
    <definedName name="list_9_21" localSheetId="27">[4]Lists!$F$313</definedName>
    <definedName name="list_9_21" localSheetId="28">[4]Lists!$F$313</definedName>
    <definedName name="list_9_21" localSheetId="4">[1]Lists!$F$313</definedName>
    <definedName name="list_9_21" localSheetId="5">[1]Lists!$F$313</definedName>
    <definedName name="list_9_21" localSheetId="6">[5]Lists!$F$313</definedName>
    <definedName name="list_9_21" localSheetId="7">[5]Lists!$F$313</definedName>
    <definedName name="list_9_21" localSheetId="8">[1]Lists!$F$313</definedName>
    <definedName name="list_9_21" localSheetId="9">[1]Lists!$F$313</definedName>
    <definedName name="list_9_21" localSheetId="10">[4]Lists!$F$313</definedName>
    <definedName name="list_9_21" localSheetId="11">[4]Lists!$F$313</definedName>
    <definedName name="list_9_21" localSheetId="12">[3]Lists!$F$313</definedName>
    <definedName name="list_9_21" localSheetId="13">[3]Lists!$F$313</definedName>
    <definedName name="list_9_21" localSheetId="14">[3]Lists!$F$313</definedName>
    <definedName name="list_9_21" localSheetId="15">[3]Lists!$F$313</definedName>
    <definedName name="list_9_21" localSheetId="16">[6]Lists!$F$313</definedName>
    <definedName name="list_9_21" localSheetId="17">[6]Lists!$F$313</definedName>
    <definedName name="list_9_21">[7]Lists!$F$313</definedName>
    <definedName name="list_9_22" localSheetId="18">[2]Lists!$F$314</definedName>
    <definedName name="list_9_22" localSheetId="19">[2]Lists!$F$314</definedName>
    <definedName name="list_9_22" localSheetId="20">[2]Lists!$F$314</definedName>
    <definedName name="list_9_22" localSheetId="21">[2]Lists!$F$314</definedName>
    <definedName name="list_9_22" localSheetId="22">[2]Lists!$F$314</definedName>
    <definedName name="list_9_22" localSheetId="23">[2]Lists!$F$314</definedName>
    <definedName name="list_9_22" localSheetId="24">[3]Lists!$F$314</definedName>
    <definedName name="list_9_22" localSheetId="25">[3]Lists!$F$314</definedName>
    <definedName name="list_9_22" localSheetId="26">[4]Lists!$F$314</definedName>
    <definedName name="list_9_22" localSheetId="27">[4]Lists!$F$314</definedName>
    <definedName name="list_9_22" localSheetId="28">[4]Lists!$F$314</definedName>
    <definedName name="list_9_22" localSheetId="4">[1]Lists!$F$314</definedName>
    <definedName name="list_9_22" localSheetId="5">[1]Lists!$F$314</definedName>
    <definedName name="list_9_22" localSheetId="6">[5]Lists!$F$314</definedName>
    <definedName name="list_9_22" localSheetId="7">[5]Lists!$F$314</definedName>
    <definedName name="list_9_22" localSheetId="8">[1]Lists!$F$314</definedName>
    <definedName name="list_9_22" localSheetId="9">[1]Lists!$F$314</definedName>
    <definedName name="list_9_22" localSheetId="10">[4]Lists!$F$314</definedName>
    <definedName name="list_9_22" localSheetId="11">[4]Lists!$F$314</definedName>
    <definedName name="list_9_22" localSheetId="12">[3]Lists!$F$314</definedName>
    <definedName name="list_9_22" localSheetId="13">[3]Lists!$F$314</definedName>
    <definedName name="list_9_22" localSheetId="14">[3]Lists!$F$314</definedName>
    <definedName name="list_9_22" localSheetId="15">[3]Lists!$F$314</definedName>
    <definedName name="list_9_22" localSheetId="16">[6]Lists!$F$314</definedName>
    <definedName name="list_9_22" localSheetId="17">[6]Lists!$F$314</definedName>
    <definedName name="list_9_22">[7]Lists!$F$314</definedName>
    <definedName name="list_9_23" localSheetId="18">[2]Lists!$F$315</definedName>
    <definedName name="list_9_23" localSheetId="19">[2]Lists!$F$315</definedName>
    <definedName name="list_9_23" localSheetId="20">[2]Lists!$F$315</definedName>
    <definedName name="list_9_23" localSheetId="21">[2]Lists!$F$315</definedName>
    <definedName name="list_9_23" localSheetId="22">[2]Lists!$F$315</definedName>
    <definedName name="list_9_23" localSheetId="23">[2]Lists!$F$315</definedName>
    <definedName name="list_9_23" localSheetId="24">[3]Lists!$F$315</definedName>
    <definedName name="list_9_23" localSheetId="25">[3]Lists!$F$315</definedName>
    <definedName name="list_9_23" localSheetId="26">[4]Lists!$F$315</definedName>
    <definedName name="list_9_23" localSheetId="27">[4]Lists!$F$315</definedName>
    <definedName name="list_9_23" localSheetId="28">[4]Lists!$F$315</definedName>
    <definedName name="list_9_23" localSheetId="4">[1]Lists!$F$315</definedName>
    <definedName name="list_9_23" localSheetId="5">[1]Lists!$F$315</definedName>
    <definedName name="list_9_23" localSheetId="6">[5]Lists!$F$315</definedName>
    <definedName name="list_9_23" localSheetId="7">[5]Lists!$F$315</definedName>
    <definedName name="list_9_23" localSheetId="8">[1]Lists!$F$315</definedName>
    <definedName name="list_9_23" localSheetId="9">[1]Lists!$F$315</definedName>
    <definedName name="list_9_23" localSheetId="10">[4]Lists!$F$315</definedName>
    <definedName name="list_9_23" localSheetId="11">[4]Lists!$F$315</definedName>
    <definedName name="list_9_23" localSheetId="12">[3]Lists!$F$315</definedName>
    <definedName name="list_9_23" localSheetId="13">[3]Lists!$F$315</definedName>
    <definedName name="list_9_23" localSheetId="14">[3]Lists!$F$315</definedName>
    <definedName name="list_9_23" localSheetId="15">[3]Lists!$F$315</definedName>
    <definedName name="list_9_23" localSheetId="16">[6]Lists!$F$315</definedName>
    <definedName name="list_9_23" localSheetId="17">[6]Lists!$F$315</definedName>
    <definedName name="list_9_23">[7]Lists!$F$315</definedName>
    <definedName name="list_9_24" localSheetId="18">[2]Lists!$F$316</definedName>
    <definedName name="list_9_24" localSheetId="19">[2]Lists!$F$316</definedName>
    <definedName name="list_9_24" localSheetId="20">[2]Lists!$F$316</definedName>
    <definedName name="list_9_24" localSheetId="21">[2]Lists!$F$316</definedName>
    <definedName name="list_9_24" localSheetId="22">[2]Lists!$F$316</definedName>
    <definedName name="list_9_24" localSheetId="23">[2]Lists!$F$316</definedName>
    <definedName name="list_9_24" localSheetId="24">[3]Lists!$F$316</definedName>
    <definedName name="list_9_24" localSheetId="25">[3]Lists!$F$316</definedName>
    <definedName name="list_9_24" localSheetId="26">[4]Lists!$F$316</definedName>
    <definedName name="list_9_24" localSheetId="27">[4]Lists!$F$316</definedName>
    <definedName name="list_9_24" localSheetId="28">[4]Lists!$F$316</definedName>
    <definedName name="list_9_24" localSheetId="4">[1]Lists!$F$316</definedName>
    <definedName name="list_9_24" localSheetId="5">[1]Lists!$F$316</definedName>
    <definedName name="list_9_24" localSheetId="6">[5]Lists!$F$316</definedName>
    <definedName name="list_9_24" localSheetId="7">[5]Lists!$F$316</definedName>
    <definedName name="list_9_24" localSheetId="8">[1]Lists!$F$316</definedName>
    <definedName name="list_9_24" localSheetId="9">[1]Lists!$F$316</definedName>
    <definedName name="list_9_24" localSheetId="10">[4]Lists!$F$316</definedName>
    <definedName name="list_9_24" localSheetId="11">[4]Lists!$F$316</definedName>
    <definedName name="list_9_24" localSheetId="12">[3]Lists!$F$316</definedName>
    <definedName name="list_9_24" localSheetId="13">[3]Lists!$F$316</definedName>
    <definedName name="list_9_24" localSheetId="14">[3]Lists!$F$316</definedName>
    <definedName name="list_9_24" localSheetId="15">[3]Lists!$F$316</definedName>
    <definedName name="list_9_24" localSheetId="16">[6]Lists!$F$316</definedName>
    <definedName name="list_9_24" localSheetId="17">[6]Lists!$F$316</definedName>
    <definedName name="list_9_24">[7]Lists!$F$316</definedName>
    <definedName name="list_9_25" localSheetId="18">[2]Lists!$F$317</definedName>
    <definedName name="list_9_25" localSheetId="19">[2]Lists!$F$317</definedName>
    <definedName name="list_9_25" localSheetId="20">[2]Lists!$F$317</definedName>
    <definedName name="list_9_25" localSheetId="21">[2]Lists!$F$317</definedName>
    <definedName name="list_9_25" localSheetId="22">[2]Lists!$F$317</definedName>
    <definedName name="list_9_25" localSheetId="23">[2]Lists!$F$317</definedName>
    <definedName name="list_9_25" localSheetId="24">[3]Lists!$F$317</definedName>
    <definedName name="list_9_25" localSheetId="25">[3]Lists!$F$317</definedName>
    <definedName name="list_9_25" localSheetId="26">[4]Lists!$F$317</definedName>
    <definedName name="list_9_25" localSheetId="27">[4]Lists!$F$317</definedName>
    <definedName name="list_9_25" localSheetId="28">[4]Lists!$F$317</definedName>
    <definedName name="list_9_25" localSheetId="4">[1]Lists!$F$317</definedName>
    <definedName name="list_9_25" localSheetId="5">[1]Lists!$F$317</definedName>
    <definedName name="list_9_25" localSheetId="6">[5]Lists!$F$317</definedName>
    <definedName name="list_9_25" localSheetId="7">[5]Lists!$F$317</definedName>
    <definedName name="list_9_25" localSheetId="8">[1]Lists!$F$317</definedName>
    <definedName name="list_9_25" localSheetId="9">[1]Lists!$F$317</definedName>
    <definedName name="list_9_25" localSheetId="10">[4]Lists!$F$317</definedName>
    <definedName name="list_9_25" localSheetId="11">[4]Lists!$F$317</definedName>
    <definedName name="list_9_25" localSheetId="12">[3]Lists!$F$317</definedName>
    <definedName name="list_9_25" localSheetId="13">[3]Lists!$F$317</definedName>
    <definedName name="list_9_25" localSheetId="14">[3]Lists!$F$317</definedName>
    <definedName name="list_9_25" localSheetId="15">[3]Lists!$F$317</definedName>
    <definedName name="list_9_25" localSheetId="16">[6]Lists!$F$317</definedName>
    <definedName name="list_9_25" localSheetId="17">[6]Lists!$F$317</definedName>
    <definedName name="list_9_25">[7]Lists!$F$317</definedName>
    <definedName name="list_9_26" localSheetId="18">[2]Lists!$F$318</definedName>
    <definedName name="list_9_26" localSheetId="19">[2]Lists!$F$318</definedName>
    <definedName name="list_9_26" localSheetId="20">[2]Lists!$F$318</definedName>
    <definedName name="list_9_26" localSheetId="21">[2]Lists!$F$318</definedName>
    <definedName name="list_9_26" localSheetId="22">[2]Lists!$F$318</definedName>
    <definedName name="list_9_26" localSheetId="23">[2]Lists!$F$318</definedName>
    <definedName name="list_9_26" localSheetId="24">[3]Lists!$F$318</definedName>
    <definedName name="list_9_26" localSheetId="25">[3]Lists!$F$318</definedName>
    <definedName name="list_9_26" localSheetId="26">[4]Lists!$F$318</definedName>
    <definedName name="list_9_26" localSheetId="27">[4]Lists!$F$318</definedName>
    <definedName name="list_9_26" localSheetId="28">[4]Lists!$F$318</definedName>
    <definedName name="list_9_26" localSheetId="4">[1]Lists!$F$318</definedName>
    <definedName name="list_9_26" localSheetId="5">[1]Lists!$F$318</definedName>
    <definedName name="list_9_26" localSheetId="6">[5]Lists!$F$318</definedName>
    <definedName name="list_9_26" localSheetId="7">[5]Lists!$F$318</definedName>
    <definedName name="list_9_26" localSheetId="8">[1]Lists!$F$318</definedName>
    <definedName name="list_9_26" localSheetId="9">[1]Lists!$F$318</definedName>
    <definedName name="list_9_26" localSheetId="10">[4]Lists!$F$318</definedName>
    <definedName name="list_9_26" localSheetId="11">[4]Lists!$F$318</definedName>
    <definedName name="list_9_26" localSheetId="12">[3]Lists!$F$318</definedName>
    <definedName name="list_9_26" localSheetId="13">[3]Lists!$F$318</definedName>
    <definedName name="list_9_26" localSheetId="14">[3]Lists!$F$318</definedName>
    <definedName name="list_9_26" localSheetId="15">[3]Lists!$F$318</definedName>
    <definedName name="list_9_26" localSheetId="16">[6]Lists!$F$318</definedName>
    <definedName name="list_9_26" localSheetId="17">[6]Lists!$F$318</definedName>
    <definedName name="list_9_26">[7]Lists!$F$318</definedName>
    <definedName name="list_9_27" localSheetId="18">[2]Lists!$F$319</definedName>
    <definedName name="list_9_27" localSheetId="19">[2]Lists!$F$319</definedName>
    <definedName name="list_9_27" localSheetId="20">[2]Lists!$F$319</definedName>
    <definedName name="list_9_27" localSheetId="21">[2]Lists!$F$319</definedName>
    <definedName name="list_9_27" localSheetId="22">[2]Lists!$F$319</definedName>
    <definedName name="list_9_27" localSheetId="23">[2]Lists!$F$319</definedName>
    <definedName name="list_9_27" localSheetId="24">[3]Lists!$F$319</definedName>
    <definedName name="list_9_27" localSheetId="25">[3]Lists!$F$319</definedName>
    <definedName name="list_9_27" localSheetId="26">[4]Lists!$F$319</definedName>
    <definedName name="list_9_27" localSheetId="27">[4]Lists!$F$319</definedName>
    <definedName name="list_9_27" localSheetId="28">[4]Lists!$F$319</definedName>
    <definedName name="list_9_27" localSheetId="4">[1]Lists!$F$319</definedName>
    <definedName name="list_9_27" localSheetId="5">[1]Lists!$F$319</definedName>
    <definedName name="list_9_27" localSheetId="6">[5]Lists!$F$319</definedName>
    <definedName name="list_9_27" localSheetId="7">[5]Lists!$F$319</definedName>
    <definedName name="list_9_27" localSheetId="8">[1]Lists!$F$319</definedName>
    <definedName name="list_9_27" localSheetId="9">[1]Lists!$F$319</definedName>
    <definedName name="list_9_27" localSheetId="10">[4]Lists!$F$319</definedName>
    <definedName name="list_9_27" localSheetId="11">[4]Lists!$F$319</definedName>
    <definedName name="list_9_27" localSheetId="12">[3]Lists!$F$319</definedName>
    <definedName name="list_9_27" localSheetId="13">[3]Lists!$F$319</definedName>
    <definedName name="list_9_27" localSheetId="14">[3]Lists!$F$319</definedName>
    <definedName name="list_9_27" localSheetId="15">[3]Lists!$F$319</definedName>
    <definedName name="list_9_27" localSheetId="16">[6]Lists!$F$319</definedName>
    <definedName name="list_9_27" localSheetId="17">[6]Lists!$F$319</definedName>
    <definedName name="list_9_27">[7]Lists!$F$319</definedName>
    <definedName name="list_9_28" localSheetId="18">[2]Lists!$F$320</definedName>
    <definedName name="list_9_28" localSheetId="19">[2]Lists!$F$320</definedName>
    <definedName name="list_9_28" localSheetId="20">[2]Lists!$F$320</definedName>
    <definedName name="list_9_28" localSheetId="21">[2]Lists!$F$320</definedName>
    <definedName name="list_9_28" localSheetId="22">[2]Lists!$F$320</definedName>
    <definedName name="list_9_28" localSheetId="23">[2]Lists!$F$320</definedName>
    <definedName name="list_9_28" localSheetId="24">[3]Lists!$F$320</definedName>
    <definedName name="list_9_28" localSheetId="25">[3]Lists!$F$320</definedName>
    <definedName name="list_9_28" localSheetId="26">[4]Lists!$F$320</definedName>
    <definedName name="list_9_28" localSheetId="27">[4]Lists!$F$320</definedName>
    <definedName name="list_9_28" localSheetId="28">[4]Lists!$F$320</definedName>
    <definedName name="list_9_28" localSheetId="4">[1]Lists!$F$320</definedName>
    <definedName name="list_9_28" localSheetId="5">[1]Lists!$F$320</definedName>
    <definedName name="list_9_28" localSheetId="6">[5]Lists!$F$320</definedName>
    <definedName name="list_9_28" localSheetId="7">[5]Lists!$F$320</definedName>
    <definedName name="list_9_28" localSheetId="8">[1]Lists!$F$320</definedName>
    <definedName name="list_9_28" localSheetId="9">[1]Lists!$F$320</definedName>
    <definedName name="list_9_28" localSheetId="10">[4]Lists!$F$320</definedName>
    <definedName name="list_9_28" localSheetId="11">[4]Lists!$F$320</definedName>
    <definedName name="list_9_28" localSheetId="12">[3]Lists!$F$320</definedName>
    <definedName name="list_9_28" localSheetId="13">[3]Lists!$F$320</definedName>
    <definedName name="list_9_28" localSheetId="14">[3]Lists!$F$320</definedName>
    <definedName name="list_9_28" localSheetId="15">[3]Lists!$F$320</definedName>
    <definedName name="list_9_28" localSheetId="16">[6]Lists!$F$320</definedName>
    <definedName name="list_9_28" localSheetId="17">[6]Lists!$F$320</definedName>
    <definedName name="list_9_28">[7]Lists!$F$320</definedName>
    <definedName name="list_9_29" localSheetId="18">[2]Lists!$F$321</definedName>
    <definedName name="list_9_29" localSheetId="19">[2]Lists!$F$321</definedName>
    <definedName name="list_9_29" localSheetId="20">[2]Lists!$F$321</definedName>
    <definedName name="list_9_29" localSheetId="21">[2]Lists!$F$321</definedName>
    <definedName name="list_9_29" localSheetId="22">[2]Lists!$F$321</definedName>
    <definedName name="list_9_29" localSheetId="23">[2]Lists!$F$321</definedName>
    <definedName name="list_9_29" localSheetId="24">[3]Lists!$F$321</definedName>
    <definedName name="list_9_29" localSheetId="25">[3]Lists!$F$321</definedName>
    <definedName name="list_9_29" localSheetId="26">[4]Lists!$F$321</definedName>
    <definedName name="list_9_29" localSheetId="27">[4]Lists!$F$321</definedName>
    <definedName name="list_9_29" localSheetId="28">[4]Lists!$F$321</definedName>
    <definedName name="list_9_29" localSheetId="4">[1]Lists!$F$321</definedName>
    <definedName name="list_9_29" localSheetId="5">[1]Lists!$F$321</definedName>
    <definedName name="list_9_29" localSheetId="6">[5]Lists!$F$321</definedName>
    <definedName name="list_9_29" localSheetId="7">[5]Lists!$F$321</definedName>
    <definedName name="list_9_29" localSheetId="8">[1]Lists!$F$321</definedName>
    <definedName name="list_9_29" localSheetId="9">[1]Lists!$F$321</definedName>
    <definedName name="list_9_29" localSheetId="10">[4]Lists!$F$321</definedName>
    <definedName name="list_9_29" localSheetId="11">[4]Lists!$F$321</definedName>
    <definedName name="list_9_29" localSheetId="12">[3]Lists!$F$321</definedName>
    <definedName name="list_9_29" localSheetId="13">[3]Lists!$F$321</definedName>
    <definedName name="list_9_29" localSheetId="14">[3]Lists!$F$321</definedName>
    <definedName name="list_9_29" localSheetId="15">[3]Lists!$F$321</definedName>
    <definedName name="list_9_29" localSheetId="16">[6]Lists!$F$321</definedName>
    <definedName name="list_9_29" localSheetId="17">[6]Lists!$F$321</definedName>
    <definedName name="list_9_29">[7]Lists!$F$321</definedName>
    <definedName name="List_9_3" localSheetId="18">[2]Lists!$F$295</definedName>
    <definedName name="List_9_3" localSheetId="19">[2]Lists!$F$295</definedName>
    <definedName name="List_9_3" localSheetId="20">[2]Lists!$F$295</definedName>
    <definedName name="List_9_3" localSheetId="21">[2]Lists!$F$295</definedName>
    <definedName name="List_9_3" localSheetId="22">[2]Lists!$F$295</definedName>
    <definedName name="List_9_3" localSheetId="23">[2]Lists!$F$295</definedName>
    <definedName name="List_9_3" localSheetId="24">[3]Lists!$F$295</definedName>
    <definedName name="List_9_3" localSheetId="25">[3]Lists!$F$295</definedName>
    <definedName name="List_9_3" localSheetId="26">[4]Lists!$F$295</definedName>
    <definedName name="List_9_3" localSheetId="27">[4]Lists!$F$295</definedName>
    <definedName name="List_9_3" localSheetId="28">[4]Lists!$F$295</definedName>
    <definedName name="List_9_3" localSheetId="4">[1]Lists!$F$295</definedName>
    <definedName name="List_9_3" localSheetId="5">[1]Lists!$F$295</definedName>
    <definedName name="List_9_3" localSheetId="6">[5]Lists!$F$295</definedName>
    <definedName name="List_9_3" localSheetId="7">[5]Lists!$F$295</definedName>
    <definedName name="List_9_3" localSheetId="8">[1]Lists!$F$295</definedName>
    <definedName name="List_9_3" localSheetId="9">[1]Lists!$F$295</definedName>
    <definedName name="List_9_3" localSheetId="10">[4]Lists!$F$295</definedName>
    <definedName name="List_9_3" localSheetId="11">[4]Lists!$F$295</definedName>
    <definedName name="List_9_3" localSheetId="12">[3]Lists!$F$295</definedName>
    <definedName name="List_9_3" localSheetId="13">[3]Lists!$F$295</definedName>
    <definedName name="List_9_3" localSheetId="14">[3]Lists!$F$295</definedName>
    <definedName name="List_9_3" localSheetId="15">[3]Lists!$F$295</definedName>
    <definedName name="List_9_3" localSheetId="16">[6]Lists!$F$295</definedName>
    <definedName name="List_9_3" localSheetId="17">[6]Lists!$F$295</definedName>
    <definedName name="List_9_3">[7]Lists!$F$295</definedName>
    <definedName name="list_9_30" localSheetId="18">[2]Lists!$F$322</definedName>
    <definedName name="list_9_30" localSheetId="19">[2]Lists!$F$322</definedName>
    <definedName name="list_9_30" localSheetId="20">[2]Lists!$F$322</definedName>
    <definedName name="list_9_30" localSheetId="21">[2]Lists!$F$322</definedName>
    <definedName name="list_9_30" localSheetId="22">[2]Lists!$F$322</definedName>
    <definedName name="list_9_30" localSheetId="23">[2]Lists!$F$322</definedName>
    <definedName name="list_9_30" localSheetId="24">[3]Lists!$F$322</definedName>
    <definedName name="list_9_30" localSheetId="25">[3]Lists!$F$322</definedName>
    <definedName name="list_9_30" localSheetId="26">[4]Lists!$F$322</definedName>
    <definedName name="list_9_30" localSheetId="27">[4]Lists!$F$322</definedName>
    <definedName name="list_9_30" localSheetId="28">[4]Lists!$F$322</definedName>
    <definedName name="list_9_30" localSheetId="4">[1]Lists!$F$322</definedName>
    <definedName name="list_9_30" localSheetId="5">[1]Lists!$F$322</definedName>
    <definedName name="list_9_30" localSheetId="6">[5]Lists!$F$322</definedName>
    <definedName name="list_9_30" localSheetId="7">[5]Lists!$F$322</definedName>
    <definedName name="list_9_30" localSheetId="8">[1]Lists!$F$322</definedName>
    <definedName name="list_9_30" localSheetId="9">[1]Lists!$F$322</definedName>
    <definedName name="list_9_30" localSheetId="10">[4]Lists!$F$322</definedName>
    <definedName name="list_9_30" localSheetId="11">[4]Lists!$F$322</definedName>
    <definedName name="list_9_30" localSheetId="12">[3]Lists!$F$322</definedName>
    <definedName name="list_9_30" localSheetId="13">[3]Lists!$F$322</definedName>
    <definedName name="list_9_30" localSheetId="14">[3]Lists!$F$322</definedName>
    <definedName name="list_9_30" localSheetId="15">[3]Lists!$F$322</definedName>
    <definedName name="list_9_30" localSheetId="16">[6]Lists!$F$322</definedName>
    <definedName name="list_9_30" localSheetId="17">[6]Lists!$F$322</definedName>
    <definedName name="list_9_30">[7]Lists!$F$322</definedName>
    <definedName name="List_9_4" localSheetId="18">[2]Lists!$F$296</definedName>
    <definedName name="List_9_4" localSheetId="19">[2]Lists!$F$296</definedName>
    <definedName name="List_9_4" localSheetId="20">[2]Lists!$F$296</definedName>
    <definedName name="List_9_4" localSheetId="21">[2]Lists!$F$296</definedName>
    <definedName name="List_9_4" localSheetId="22">[2]Lists!$F$296</definedName>
    <definedName name="List_9_4" localSheetId="23">[2]Lists!$F$296</definedName>
    <definedName name="List_9_4" localSheetId="24">[3]Lists!$F$296</definedName>
    <definedName name="List_9_4" localSheetId="25">[3]Lists!$F$296</definedName>
    <definedName name="List_9_4" localSheetId="26">[4]Lists!$F$296</definedName>
    <definedName name="List_9_4" localSheetId="27">[4]Lists!$F$296</definedName>
    <definedName name="List_9_4" localSheetId="28">[4]Lists!$F$296</definedName>
    <definedName name="List_9_4" localSheetId="4">[1]Lists!$F$296</definedName>
    <definedName name="List_9_4" localSheetId="5">[1]Lists!$F$296</definedName>
    <definedName name="List_9_4" localSheetId="6">[5]Lists!$F$296</definedName>
    <definedName name="List_9_4" localSheetId="7">[5]Lists!$F$296</definedName>
    <definedName name="List_9_4" localSheetId="8">[1]Lists!$F$296</definedName>
    <definedName name="List_9_4" localSheetId="9">[1]Lists!$F$296</definedName>
    <definedName name="List_9_4" localSheetId="10">[4]Lists!$F$296</definedName>
    <definedName name="List_9_4" localSheetId="11">[4]Lists!$F$296</definedName>
    <definedName name="List_9_4" localSheetId="12">[3]Lists!$F$296</definedName>
    <definedName name="List_9_4" localSheetId="13">[3]Lists!$F$296</definedName>
    <definedName name="List_9_4" localSheetId="14">[3]Lists!$F$296</definedName>
    <definedName name="List_9_4" localSheetId="15">[3]Lists!$F$296</definedName>
    <definedName name="List_9_4" localSheetId="16">[6]Lists!$F$296</definedName>
    <definedName name="List_9_4" localSheetId="17">[6]Lists!$F$296</definedName>
    <definedName name="List_9_4">[7]Lists!$F$296</definedName>
    <definedName name="List_9_5" localSheetId="18">[2]Lists!$F$297</definedName>
    <definedName name="List_9_5" localSheetId="19">[2]Lists!$F$297</definedName>
    <definedName name="List_9_5" localSheetId="20">[2]Lists!$F$297</definedName>
    <definedName name="List_9_5" localSheetId="21">[2]Lists!$F$297</definedName>
    <definedName name="List_9_5" localSheetId="22">[2]Lists!$F$297</definedName>
    <definedName name="List_9_5" localSheetId="23">[2]Lists!$F$297</definedName>
    <definedName name="List_9_5" localSheetId="24">[3]Lists!$F$297</definedName>
    <definedName name="List_9_5" localSheetId="25">[3]Lists!$F$297</definedName>
    <definedName name="List_9_5" localSheetId="26">[4]Lists!$F$297</definedName>
    <definedName name="List_9_5" localSheetId="27">[4]Lists!$F$297</definedName>
    <definedName name="List_9_5" localSheetId="28">[4]Lists!$F$297</definedName>
    <definedName name="List_9_5" localSheetId="4">[1]Lists!$F$297</definedName>
    <definedName name="List_9_5" localSheetId="5">[1]Lists!$F$297</definedName>
    <definedName name="List_9_5" localSheetId="6">[5]Lists!$F$297</definedName>
    <definedName name="List_9_5" localSheetId="7">[5]Lists!$F$297</definedName>
    <definedName name="List_9_5" localSheetId="8">[1]Lists!$F$297</definedName>
    <definedName name="List_9_5" localSheetId="9">[1]Lists!$F$297</definedName>
    <definedName name="List_9_5" localSheetId="10">[4]Lists!$F$297</definedName>
    <definedName name="List_9_5" localSheetId="11">[4]Lists!$F$297</definedName>
    <definedName name="List_9_5" localSheetId="12">[3]Lists!$F$297</definedName>
    <definedName name="List_9_5" localSheetId="13">[3]Lists!$F$297</definedName>
    <definedName name="List_9_5" localSheetId="14">[3]Lists!$F$297</definedName>
    <definedName name="List_9_5" localSheetId="15">[3]Lists!$F$297</definedName>
    <definedName name="List_9_5" localSheetId="16">[6]Lists!$F$297</definedName>
    <definedName name="List_9_5" localSheetId="17">[6]Lists!$F$297</definedName>
    <definedName name="List_9_5">[7]Lists!$F$297</definedName>
    <definedName name="List_9_6" localSheetId="18">[2]Lists!$F$298</definedName>
    <definedName name="List_9_6" localSheetId="19">[2]Lists!$F$298</definedName>
    <definedName name="List_9_6" localSheetId="20">[2]Lists!$F$298</definedName>
    <definedName name="List_9_6" localSheetId="21">[2]Lists!$F$298</definedName>
    <definedName name="List_9_6" localSheetId="22">[2]Lists!$F$298</definedName>
    <definedName name="List_9_6" localSheetId="23">[2]Lists!$F$298</definedName>
    <definedName name="List_9_6" localSheetId="24">[3]Lists!$F$298</definedName>
    <definedName name="List_9_6" localSheetId="25">[3]Lists!$F$298</definedName>
    <definedName name="List_9_6" localSheetId="26">[4]Lists!$F$298</definedName>
    <definedName name="List_9_6" localSheetId="27">[4]Lists!$F$298</definedName>
    <definedName name="List_9_6" localSheetId="28">[4]Lists!$F$298</definedName>
    <definedName name="List_9_6" localSheetId="4">[1]Lists!$F$298</definedName>
    <definedName name="List_9_6" localSheetId="5">[1]Lists!$F$298</definedName>
    <definedName name="List_9_6" localSheetId="6">[5]Lists!$F$298</definedName>
    <definedName name="List_9_6" localSheetId="7">[5]Lists!$F$298</definedName>
    <definedName name="List_9_6" localSheetId="8">[1]Lists!$F$298</definedName>
    <definedName name="List_9_6" localSheetId="9">[1]Lists!$F$298</definedName>
    <definedName name="List_9_6" localSheetId="10">[4]Lists!$F$298</definedName>
    <definedName name="List_9_6" localSheetId="11">[4]Lists!$F$298</definedName>
    <definedName name="List_9_6" localSheetId="12">[3]Lists!$F$298</definedName>
    <definedName name="List_9_6" localSheetId="13">[3]Lists!$F$298</definedName>
    <definedName name="List_9_6" localSheetId="14">[3]Lists!$F$298</definedName>
    <definedName name="List_9_6" localSheetId="15">[3]Lists!$F$298</definedName>
    <definedName name="List_9_6" localSheetId="16">[6]Lists!$F$298</definedName>
    <definedName name="List_9_6" localSheetId="17">[6]Lists!$F$298</definedName>
    <definedName name="List_9_6">[7]Lists!$F$298</definedName>
    <definedName name="List_9_7" localSheetId="18">[2]Lists!$F$299</definedName>
    <definedName name="List_9_7" localSheetId="19">[2]Lists!$F$299</definedName>
    <definedName name="List_9_7" localSheetId="20">[2]Lists!$F$299</definedName>
    <definedName name="List_9_7" localSheetId="21">[2]Lists!$F$299</definedName>
    <definedName name="List_9_7" localSheetId="22">[2]Lists!$F$299</definedName>
    <definedName name="List_9_7" localSheetId="23">[2]Lists!$F$299</definedName>
    <definedName name="List_9_7" localSheetId="24">[3]Lists!$F$299</definedName>
    <definedName name="List_9_7" localSheetId="25">[3]Lists!$F$299</definedName>
    <definedName name="List_9_7" localSheetId="26">[4]Lists!$F$299</definedName>
    <definedName name="List_9_7" localSheetId="27">[4]Lists!$F$299</definedName>
    <definedName name="List_9_7" localSheetId="28">[4]Lists!$F$299</definedName>
    <definedName name="List_9_7" localSheetId="4">[1]Lists!$F$299</definedName>
    <definedName name="List_9_7" localSheetId="5">[1]Lists!$F$299</definedName>
    <definedName name="List_9_7" localSheetId="6">[5]Lists!$F$299</definedName>
    <definedName name="List_9_7" localSheetId="7">[5]Lists!$F$299</definedName>
    <definedName name="List_9_7" localSheetId="8">[1]Lists!$F$299</definedName>
    <definedName name="List_9_7" localSheetId="9">[1]Lists!$F$299</definedName>
    <definedName name="List_9_7" localSheetId="10">[4]Lists!$F$299</definedName>
    <definedName name="List_9_7" localSheetId="11">[4]Lists!$F$299</definedName>
    <definedName name="List_9_7" localSheetId="12">[3]Lists!$F$299</definedName>
    <definedName name="List_9_7" localSheetId="13">[3]Lists!$F$299</definedName>
    <definedName name="List_9_7" localSheetId="14">[3]Lists!$F$299</definedName>
    <definedName name="List_9_7" localSheetId="15">[3]Lists!$F$299</definedName>
    <definedName name="List_9_7" localSheetId="16">[6]Lists!$F$299</definedName>
    <definedName name="List_9_7" localSheetId="17">[6]Lists!$F$299</definedName>
    <definedName name="List_9_7">[7]Lists!$F$299</definedName>
    <definedName name="List_9_8" localSheetId="18">[2]Lists!$F$300</definedName>
    <definedName name="List_9_8" localSheetId="19">[2]Lists!$F$300</definedName>
    <definedName name="List_9_8" localSheetId="20">[2]Lists!$F$300</definedName>
    <definedName name="List_9_8" localSheetId="21">[2]Lists!$F$300</definedName>
    <definedName name="List_9_8" localSheetId="22">[2]Lists!$F$300</definedName>
    <definedName name="List_9_8" localSheetId="23">[2]Lists!$F$300</definedName>
    <definedName name="List_9_8" localSheetId="24">[3]Lists!$F$300</definedName>
    <definedName name="List_9_8" localSheetId="25">[3]Lists!$F$300</definedName>
    <definedName name="List_9_8" localSheetId="26">[4]Lists!$F$300</definedName>
    <definedName name="List_9_8" localSheetId="27">[4]Lists!$F$300</definedName>
    <definedName name="List_9_8" localSheetId="28">[4]Lists!$F$300</definedName>
    <definedName name="List_9_8" localSheetId="4">[1]Lists!$F$300</definedName>
    <definedName name="List_9_8" localSheetId="5">[1]Lists!$F$300</definedName>
    <definedName name="List_9_8" localSheetId="6">[5]Lists!$F$300</definedName>
    <definedName name="List_9_8" localSheetId="7">[5]Lists!$F$300</definedName>
    <definedName name="List_9_8" localSheetId="8">[1]Lists!$F$300</definedName>
    <definedName name="List_9_8" localSheetId="9">[1]Lists!$F$300</definedName>
    <definedName name="List_9_8" localSheetId="10">[4]Lists!$F$300</definedName>
    <definedName name="List_9_8" localSheetId="11">[4]Lists!$F$300</definedName>
    <definedName name="List_9_8" localSheetId="12">[3]Lists!$F$300</definedName>
    <definedName name="List_9_8" localSheetId="13">[3]Lists!$F$300</definedName>
    <definedName name="List_9_8" localSheetId="14">[3]Lists!$F$300</definedName>
    <definedName name="List_9_8" localSheetId="15">[3]Lists!$F$300</definedName>
    <definedName name="List_9_8" localSheetId="16">[6]Lists!$F$300</definedName>
    <definedName name="List_9_8" localSheetId="17">[6]Lists!$F$300</definedName>
    <definedName name="List_9_8">[7]Lists!$F$300</definedName>
    <definedName name="List_9_9" localSheetId="18">[2]Lists!$F$301</definedName>
    <definedName name="List_9_9" localSheetId="19">[2]Lists!$F$301</definedName>
    <definedName name="List_9_9" localSheetId="20">[2]Lists!$F$301</definedName>
    <definedName name="List_9_9" localSheetId="21">[2]Lists!$F$301</definedName>
    <definedName name="List_9_9" localSheetId="22">[2]Lists!$F$301</definedName>
    <definedName name="List_9_9" localSheetId="23">[2]Lists!$F$301</definedName>
    <definedName name="List_9_9" localSheetId="24">[3]Lists!$F$301</definedName>
    <definedName name="List_9_9" localSheetId="25">[3]Lists!$F$301</definedName>
    <definedName name="List_9_9" localSheetId="26">[4]Lists!$F$301</definedName>
    <definedName name="List_9_9" localSheetId="27">[4]Lists!$F$301</definedName>
    <definedName name="List_9_9" localSheetId="28">[4]Lists!$F$301</definedName>
    <definedName name="List_9_9" localSheetId="4">[1]Lists!$F$301</definedName>
    <definedName name="List_9_9" localSheetId="5">[1]Lists!$F$301</definedName>
    <definedName name="List_9_9" localSheetId="6">[5]Lists!$F$301</definedName>
    <definedName name="List_9_9" localSheetId="7">[5]Lists!$F$301</definedName>
    <definedName name="List_9_9" localSheetId="8">[1]Lists!$F$301</definedName>
    <definedName name="List_9_9" localSheetId="9">[1]Lists!$F$301</definedName>
    <definedName name="List_9_9" localSheetId="10">[4]Lists!$F$301</definedName>
    <definedName name="List_9_9" localSheetId="11">[4]Lists!$F$301</definedName>
    <definedName name="List_9_9" localSheetId="12">[3]Lists!$F$301</definedName>
    <definedName name="List_9_9" localSheetId="13">[3]Lists!$F$301</definedName>
    <definedName name="List_9_9" localSheetId="14">[3]Lists!$F$301</definedName>
    <definedName name="List_9_9" localSheetId="15">[3]Lists!$F$301</definedName>
    <definedName name="List_9_9" localSheetId="16">[6]Lists!$F$301</definedName>
    <definedName name="List_9_9" localSheetId="17">[6]Lists!$F$301</definedName>
    <definedName name="List_9_9">[7]Lists!$F$301</definedName>
    <definedName name="list10_1" localSheetId="18">[2]Lists!$F$337</definedName>
    <definedName name="list10_1" localSheetId="19">[2]Lists!$F$337</definedName>
    <definedName name="list10_1" localSheetId="20">[2]Lists!$F$337</definedName>
    <definedName name="list10_1" localSheetId="21">[2]Lists!$F$337</definedName>
    <definedName name="list10_1" localSheetId="22">[2]Lists!$F$337</definedName>
    <definedName name="list10_1" localSheetId="23">[2]Lists!$F$337</definedName>
    <definedName name="list10_1" localSheetId="24">[3]Lists!$F$337</definedName>
    <definedName name="list10_1" localSheetId="25">[3]Lists!$F$337</definedName>
    <definedName name="list10_1" localSheetId="26">[4]Lists!$F$337</definedName>
    <definedName name="list10_1" localSheetId="27">[4]Lists!$F$337</definedName>
    <definedName name="list10_1" localSheetId="28">[4]Lists!$F$337</definedName>
    <definedName name="list10_1" localSheetId="4">[1]Lists!$F$337</definedName>
    <definedName name="list10_1" localSheetId="5">[1]Lists!$F$337</definedName>
    <definedName name="list10_1" localSheetId="6">[5]Lists!$F$337</definedName>
    <definedName name="list10_1" localSheetId="7">[5]Lists!$F$337</definedName>
    <definedName name="list10_1" localSheetId="8">[1]Lists!$F$337</definedName>
    <definedName name="list10_1" localSheetId="9">[1]Lists!$F$337</definedName>
    <definedName name="list10_1" localSheetId="10">[4]Lists!$F$337</definedName>
    <definedName name="list10_1" localSheetId="11">[4]Lists!$F$337</definedName>
    <definedName name="list10_1" localSheetId="12">[3]Lists!$F$337</definedName>
    <definedName name="list10_1" localSheetId="13">[3]Lists!$F$337</definedName>
    <definedName name="list10_1" localSheetId="14">[3]Lists!$F$337</definedName>
    <definedName name="list10_1" localSheetId="15">[3]Lists!$F$337</definedName>
    <definedName name="list10_1" localSheetId="16">[6]Lists!$F$337</definedName>
    <definedName name="list10_1" localSheetId="17">[6]Lists!$F$337</definedName>
    <definedName name="list10_1">[7]Lists!$F$337</definedName>
    <definedName name="List10_10" localSheetId="18">[2]Lists!$F$358</definedName>
    <definedName name="List10_10" localSheetId="19">[2]Lists!$F$358</definedName>
    <definedName name="List10_10" localSheetId="20">[2]Lists!$F$358</definedName>
    <definedName name="List10_10" localSheetId="21">[2]Lists!$F$358</definedName>
    <definedName name="List10_10" localSheetId="22">[2]Lists!$F$358</definedName>
    <definedName name="List10_10" localSheetId="23">[2]Lists!$F$358</definedName>
    <definedName name="List10_10" localSheetId="24">[3]Lists!$F$358</definedName>
    <definedName name="List10_10" localSheetId="25">[3]Lists!$F$358</definedName>
    <definedName name="List10_10" localSheetId="26">[4]Lists!$F$358</definedName>
    <definedName name="List10_10" localSheetId="27">[4]Lists!$F$358</definedName>
    <definedName name="List10_10" localSheetId="28">[4]Lists!$F$358</definedName>
    <definedName name="List10_10" localSheetId="4">[1]Lists!$F$358</definedName>
    <definedName name="List10_10" localSheetId="5">[1]Lists!$F$358</definedName>
    <definedName name="List10_10" localSheetId="6">[5]Lists!$F$358</definedName>
    <definedName name="List10_10" localSheetId="7">[5]Lists!$F$358</definedName>
    <definedName name="List10_10" localSheetId="8">[1]Lists!$F$358</definedName>
    <definedName name="List10_10" localSheetId="9">[1]Lists!$F$358</definedName>
    <definedName name="List10_10" localSheetId="10">[4]Lists!$F$358</definedName>
    <definedName name="List10_10" localSheetId="11">[4]Lists!$F$358</definedName>
    <definedName name="List10_10" localSheetId="12">[3]Lists!$F$358</definedName>
    <definedName name="List10_10" localSheetId="13">[3]Lists!$F$358</definedName>
    <definedName name="List10_10" localSheetId="14">[3]Lists!$F$358</definedName>
    <definedName name="List10_10" localSheetId="15">[3]Lists!$F$358</definedName>
    <definedName name="List10_10" localSheetId="16">[6]Lists!$F$358</definedName>
    <definedName name="List10_10" localSheetId="17">[6]Lists!$F$358</definedName>
    <definedName name="List10_10">[7]Lists!$F$358</definedName>
    <definedName name="list10_2" localSheetId="18">[2]Lists!$F$350</definedName>
    <definedName name="list10_2" localSheetId="19">[2]Lists!$F$350</definedName>
    <definedName name="list10_2" localSheetId="20">[2]Lists!$F$350</definedName>
    <definedName name="list10_2" localSheetId="21">[2]Lists!$F$350</definedName>
    <definedName name="list10_2" localSheetId="22">[2]Lists!$F$350</definedName>
    <definedName name="list10_2" localSheetId="23">[2]Lists!$F$350</definedName>
    <definedName name="list10_2" localSheetId="24">[3]Lists!$F$350</definedName>
    <definedName name="list10_2" localSheetId="25">[3]Lists!$F$350</definedName>
    <definedName name="list10_2" localSheetId="26">[4]Lists!$F$350</definedName>
    <definedName name="list10_2" localSheetId="27">[4]Lists!$F$350</definedName>
    <definedName name="list10_2" localSheetId="28">[4]Lists!$F$350</definedName>
    <definedName name="list10_2" localSheetId="4">[1]Lists!$F$350</definedName>
    <definedName name="list10_2" localSheetId="5">[1]Lists!$F$350</definedName>
    <definedName name="list10_2" localSheetId="6">[5]Lists!$F$350</definedName>
    <definedName name="list10_2" localSheetId="7">[5]Lists!$F$350</definedName>
    <definedName name="list10_2" localSheetId="8">[1]Lists!$F$350</definedName>
    <definedName name="list10_2" localSheetId="9">[1]Lists!$F$350</definedName>
    <definedName name="list10_2" localSheetId="10">[4]Lists!$F$350</definedName>
    <definedName name="list10_2" localSheetId="11">[4]Lists!$F$350</definedName>
    <definedName name="list10_2" localSheetId="12">[3]Lists!$F$350</definedName>
    <definedName name="list10_2" localSheetId="13">[3]Lists!$F$350</definedName>
    <definedName name="list10_2" localSheetId="14">[3]Lists!$F$350</definedName>
    <definedName name="list10_2" localSheetId="15">[3]Lists!$F$350</definedName>
    <definedName name="list10_2" localSheetId="16">[6]Lists!$F$350</definedName>
    <definedName name="list10_2" localSheetId="17">[6]Lists!$F$350</definedName>
    <definedName name="list10_2">[7]Lists!$F$350</definedName>
    <definedName name="List10_3" localSheetId="18">[2]Lists!$F$351</definedName>
    <definedName name="List10_3" localSheetId="19">[2]Lists!$F$351</definedName>
    <definedName name="List10_3" localSheetId="20">[2]Lists!$F$351</definedName>
    <definedName name="List10_3" localSheetId="21">[2]Lists!$F$351</definedName>
    <definedName name="List10_3" localSheetId="22">[2]Lists!$F$351</definedName>
    <definedName name="List10_3" localSheetId="23">[2]Lists!$F$351</definedName>
    <definedName name="List10_3" localSheetId="24">[3]Lists!$F$351</definedName>
    <definedName name="List10_3" localSheetId="25">[3]Lists!$F$351</definedName>
    <definedName name="List10_3" localSheetId="26">[4]Lists!$F$351</definedName>
    <definedName name="List10_3" localSheetId="27">[4]Lists!$F$351</definedName>
    <definedName name="List10_3" localSheetId="28">[4]Lists!$F$351</definedName>
    <definedName name="List10_3" localSheetId="4">[1]Lists!$F$351</definedName>
    <definedName name="List10_3" localSheetId="5">[1]Lists!$F$351</definedName>
    <definedName name="List10_3" localSheetId="6">[5]Lists!$F$351</definedName>
    <definedName name="List10_3" localSheetId="7">[5]Lists!$F$351</definedName>
    <definedName name="List10_3" localSheetId="8">[1]Lists!$F$351</definedName>
    <definedName name="List10_3" localSheetId="9">[1]Lists!$F$351</definedName>
    <definedName name="List10_3" localSheetId="10">[4]Lists!$F$351</definedName>
    <definedName name="List10_3" localSheetId="11">[4]Lists!$F$351</definedName>
    <definedName name="List10_3" localSheetId="12">[3]Lists!$F$351</definedName>
    <definedName name="List10_3" localSheetId="13">[3]Lists!$F$351</definedName>
    <definedName name="List10_3" localSheetId="14">[3]Lists!$F$351</definedName>
    <definedName name="List10_3" localSheetId="15">[3]Lists!$F$351</definedName>
    <definedName name="List10_3" localSheetId="16">[6]Lists!$F$351</definedName>
    <definedName name="List10_3" localSheetId="17">[6]Lists!$F$351</definedName>
    <definedName name="List10_3">[7]Lists!$F$351</definedName>
    <definedName name="List10_4" localSheetId="18">[2]Lists!$F$352</definedName>
    <definedName name="List10_4" localSheetId="19">[2]Lists!$F$352</definedName>
    <definedName name="List10_4" localSheetId="20">[2]Lists!$F$352</definedName>
    <definedName name="List10_4" localSheetId="21">[2]Lists!$F$352</definedName>
    <definedName name="List10_4" localSheetId="22">[2]Lists!$F$352</definedName>
    <definedName name="List10_4" localSheetId="23">[2]Lists!$F$352</definedName>
    <definedName name="List10_4" localSheetId="24">[3]Lists!$F$352</definedName>
    <definedName name="List10_4" localSheetId="25">[3]Lists!$F$352</definedName>
    <definedName name="List10_4" localSheetId="26">[4]Lists!$F$352</definedName>
    <definedName name="List10_4" localSheetId="27">[4]Lists!$F$352</definedName>
    <definedName name="List10_4" localSheetId="28">[4]Lists!$F$352</definedName>
    <definedName name="List10_4" localSheetId="4">[1]Lists!$F$352</definedName>
    <definedName name="List10_4" localSheetId="5">[1]Lists!$F$352</definedName>
    <definedName name="List10_4" localSheetId="6">[5]Lists!$F$352</definedName>
    <definedName name="List10_4" localSheetId="7">[5]Lists!$F$352</definedName>
    <definedName name="List10_4" localSheetId="8">[1]Lists!$F$352</definedName>
    <definedName name="List10_4" localSheetId="9">[1]Lists!$F$352</definedName>
    <definedName name="List10_4" localSheetId="10">[4]Lists!$F$352</definedName>
    <definedName name="List10_4" localSheetId="11">[4]Lists!$F$352</definedName>
    <definedName name="List10_4" localSheetId="12">[3]Lists!$F$352</definedName>
    <definedName name="List10_4" localSheetId="13">[3]Lists!$F$352</definedName>
    <definedName name="List10_4" localSheetId="14">[3]Lists!$F$352</definedName>
    <definedName name="List10_4" localSheetId="15">[3]Lists!$F$352</definedName>
    <definedName name="List10_4" localSheetId="16">[6]Lists!$F$352</definedName>
    <definedName name="List10_4" localSheetId="17">[6]Lists!$F$352</definedName>
    <definedName name="List10_4">[7]Lists!$F$352</definedName>
    <definedName name="List10_5" localSheetId="18">[2]Lists!$F$353</definedName>
    <definedName name="List10_5" localSheetId="19">[2]Lists!$F$353</definedName>
    <definedName name="List10_5" localSheetId="20">[2]Lists!$F$353</definedName>
    <definedName name="List10_5" localSheetId="21">[2]Lists!$F$353</definedName>
    <definedName name="List10_5" localSheetId="22">[2]Lists!$F$353</definedName>
    <definedName name="List10_5" localSheetId="23">[2]Lists!$F$353</definedName>
    <definedName name="List10_5" localSheetId="24">[3]Lists!$F$353</definedName>
    <definedName name="List10_5" localSheetId="25">[3]Lists!$F$353</definedName>
    <definedName name="List10_5" localSheetId="26">[4]Lists!$F$353</definedName>
    <definedName name="List10_5" localSheetId="27">[4]Lists!$F$353</definedName>
    <definedName name="List10_5" localSheetId="28">[4]Lists!$F$353</definedName>
    <definedName name="List10_5" localSheetId="4">[1]Lists!$F$353</definedName>
    <definedName name="List10_5" localSheetId="5">[1]Lists!$F$353</definedName>
    <definedName name="List10_5" localSheetId="6">[5]Lists!$F$353</definedName>
    <definedName name="List10_5" localSheetId="7">[5]Lists!$F$353</definedName>
    <definedName name="List10_5" localSheetId="8">[1]Lists!$F$353</definedName>
    <definedName name="List10_5" localSheetId="9">[1]Lists!$F$353</definedName>
    <definedName name="List10_5" localSheetId="10">[4]Lists!$F$353</definedName>
    <definedName name="List10_5" localSheetId="11">[4]Lists!$F$353</definedName>
    <definedName name="List10_5" localSheetId="12">[3]Lists!$F$353</definedName>
    <definedName name="List10_5" localSheetId="13">[3]Lists!$F$353</definedName>
    <definedName name="List10_5" localSheetId="14">[3]Lists!$F$353</definedName>
    <definedName name="List10_5" localSheetId="15">[3]Lists!$F$353</definedName>
    <definedName name="List10_5" localSheetId="16">[6]Lists!$F$353</definedName>
    <definedName name="List10_5" localSheetId="17">[6]Lists!$F$353</definedName>
    <definedName name="List10_5">[7]Lists!$F$353</definedName>
    <definedName name="List10_6" localSheetId="18">[2]Lists!$F$354</definedName>
    <definedName name="List10_6" localSheetId="19">[2]Lists!$F$354</definedName>
    <definedName name="List10_6" localSheetId="20">[2]Lists!$F$354</definedName>
    <definedName name="List10_6" localSheetId="21">[2]Lists!$F$354</definedName>
    <definedName name="List10_6" localSheetId="22">[2]Lists!$F$354</definedName>
    <definedName name="List10_6" localSheetId="23">[2]Lists!$F$354</definedName>
    <definedName name="List10_6" localSheetId="24">[3]Lists!$F$354</definedName>
    <definedName name="List10_6" localSheetId="25">[3]Lists!$F$354</definedName>
    <definedName name="List10_6" localSheetId="26">[4]Lists!$F$354</definedName>
    <definedName name="List10_6" localSheetId="27">[4]Lists!$F$354</definedName>
    <definedName name="List10_6" localSheetId="28">[4]Lists!$F$354</definedName>
    <definedName name="List10_6" localSheetId="4">[1]Lists!$F$354</definedName>
    <definedName name="List10_6" localSheetId="5">[1]Lists!$F$354</definedName>
    <definedName name="List10_6" localSheetId="6">[5]Lists!$F$354</definedName>
    <definedName name="List10_6" localSheetId="7">[5]Lists!$F$354</definedName>
    <definedName name="List10_6" localSheetId="8">[1]Lists!$F$354</definedName>
    <definedName name="List10_6" localSheetId="9">[1]Lists!$F$354</definedName>
    <definedName name="List10_6" localSheetId="10">[4]Lists!$F$354</definedName>
    <definedName name="List10_6" localSheetId="11">[4]Lists!$F$354</definedName>
    <definedName name="List10_6" localSheetId="12">[3]Lists!$F$354</definedName>
    <definedName name="List10_6" localSheetId="13">[3]Lists!$F$354</definedName>
    <definedName name="List10_6" localSheetId="14">[3]Lists!$F$354</definedName>
    <definedName name="List10_6" localSheetId="15">[3]Lists!$F$354</definedName>
    <definedName name="List10_6" localSheetId="16">[6]Lists!$F$354</definedName>
    <definedName name="List10_6" localSheetId="17">[6]Lists!$F$354</definedName>
    <definedName name="List10_6">[7]Lists!$F$354</definedName>
    <definedName name="List10_7" localSheetId="18">[2]Lists!$F$355</definedName>
    <definedName name="List10_7" localSheetId="19">[2]Lists!$F$355</definedName>
    <definedName name="List10_7" localSheetId="20">[2]Lists!$F$355</definedName>
    <definedName name="List10_7" localSheetId="21">[2]Lists!$F$355</definedName>
    <definedName name="List10_7" localSheetId="22">[2]Lists!$F$355</definedName>
    <definedName name="List10_7" localSheetId="23">[2]Lists!$F$355</definedName>
    <definedName name="List10_7" localSheetId="24">[3]Lists!$F$355</definedName>
    <definedName name="List10_7" localSheetId="25">[3]Lists!$F$355</definedName>
    <definedName name="List10_7" localSheetId="26">[4]Lists!$F$355</definedName>
    <definedName name="List10_7" localSheetId="27">[4]Lists!$F$355</definedName>
    <definedName name="List10_7" localSheetId="28">[4]Lists!$F$355</definedName>
    <definedName name="List10_7" localSheetId="4">[1]Lists!$F$355</definedName>
    <definedName name="List10_7" localSheetId="5">[1]Lists!$F$355</definedName>
    <definedName name="List10_7" localSheetId="6">[5]Lists!$F$355</definedName>
    <definedName name="List10_7" localSheetId="7">[5]Lists!$F$355</definedName>
    <definedName name="List10_7" localSheetId="8">[1]Lists!$F$355</definedName>
    <definedName name="List10_7" localSheetId="9">[1]Lists!$F$355</definedName>
    <definedName name="List10_7" localSheetId="10">[4]Lists!$F$355</definedName>
    <definedName name="List10_7" localSheetId="11">[4]Lists!$F$355</definedName>
    <definedName name="List10_7" localSheetId="12">[3]Lists!$F$355</definedName>
    <definedName name="List10_7" localSheetId="13">[3]Lists!$F$355</definedName>
    <definedName name="List10_7" localSheetId="14">[3]Lists!$F$355</definedName>
    <definedName name="List10_7" localSheetId="15">[3]Lists!$F$355</definedName>
    <definedName name="List10_7" localSheetId="16">[6]Lists!$F$355</definedName>
    <definedName name="List10_7" localSheetId="17">[6]Lists!$F$355</definedName>
    <definedName name="List10_7">[7]Lists!$F$355</definedName>
    <definedName name="List10_8" localSheetId="18">[2]Lists!$F$356</definedName>
    <definedName name="List10_8" localSheetId="19">[2]Lists!$F$356</definedName>
    <definedName name="List10_8" localSheetId="20">[2]Lists!$F$356</definedName>
    <definedName name="List10_8" localSheetId="21">[2]Lists!$F$356</definedName>
    <definedName name="List10_8" localSheetId="22">[2]Lists!$F$356</definedName>
    <definedName name="List10_8" localSheetId="23">[2]Lists!$F$356</definedName>
    <definedName name="List10_8" localSheetId="24">[3]Lists!$F$356</definedName>
    <definedName name="List10_8" localSheetId="25">[3]Lists!$F$356</definedName>
    <definedName name="List10_8" localSheetId="26">[4]Lists!$F$356</definedName>
    <definedName name="List10_8" localSheetId="27">[4]Lists!$F$356</definedName>
    <definedName name="List10_8" localSheetId="28">[4]Lists!$F$356</definedName>
    <definedName name="List10_8" localSheetId="4">[1]Lists!$F$356</definedName>
    <definedName name="List10_8" localSheetId="5">[1]Lists!$F$356</definedName>
    <definedName name="List10_8" localSheetId="6">[5]Lists!$F$356</definedName>
    <definedName name="List10_8" localSheetId="7">[5]Lists!$F$356</definedName>
    <definedName name="List10_8" localSheetId="8">[1]Lists!$F$356</definedName>
    <definedName name="List10_8" localSheetId="9">[1]Lists!$F$356</definedName>
    <definedName name="List10_8" localSheetId="10">[4]Lists!$F$356</definedName>
    <definedName name="List10_8" localSheetId="11">[4]Lists!$F$356</definedName>
    <definedName name="List10_8" localSheetId="12">[3]Lists!$F$356</definedName>
    <definedName name="List10_8" localSheetId="13">[3]Lists!$F$356</definedName>
    <definedName name="List10_8" localSheetId="14">[3]Lists!$F$356</definedName>
    <definedName name="List10_8" localSheetId="15">[3]Lists!$F$356</definedName>
    <definedName name="List10_8" localSheetId="16">[6]Lists!$F$356</definedName>
    <definedName name="List10_8" localSheetId="17">[6]Lists!$F$356</definedName>
    <definedName name="List10_8">[7]Lists!$F$356</definedName>
    <definedName name="List10_9" localSheetId="18">[2]Lists!$F$357</definedName>
    <definedName name="List10_9" localSheetId="19">[2]Lists!$F$357</definedName>
    <definedName name="List10_9" localSheetId="20">[2]Lists!$F$357</definedName>
    <definedName name="List10_9" localSheetId="21">[2]Lists!$F$357</definedName>
    <definedName name="List10_9" localSheetId="22">[2]Lists!$F$357</definedName>
    <definedName name="List10_9" localSheetId="23">[2]Lists!$F$357</definedName>
    <definedName name="List10_9" localSheetId="24">[3]Lists!$F$357</definedName>
    <definedName name="List10_9" localSheetId="25">[3]Lists!$F$357</definedName>
    <definedName name="List10_9" localSheetId="26">[4]Lists!$F$357</definedName>
    <definedName name="List10_9" localSheetId="27">[4]Lists!$F$357</definedName>
    <definedName name="List10_9" localSheetId="28">[4]Lists!$F$357</definedName>
    <definedName name="List10_9" localSheetId="4">[1]Lists!$F$357</definedName>
    <definedName name="List10_9" localSheetId="5">[1]Lists!$F$357</definedName>
    <definedName name="List10_9" localSheetId="6">[5]Lists!$F$357</definedName>
    <definedName name="List10_9" localSheetId="7">[5]Lists!$F$357</definedName>
    <definedName name="List10_9" localSheetId="8">[1]Lists!$F$357</definedName>
    <definedName name="List10_9" localSheetId="9">[1]Lists!$F$357</definedName>
    <definedName name="List10_9" localSheetId="10">[4]Lists!$F$357</definedName>
    <definedName name="List10_9" localSheetId="11">[4]Lists!$F$357</definedName>
    <definedName name="List10_9" localSheetId="12">[3]Lists!$F$357</definedName>
    <definedName name="List10_9" localSheetId="13">[3]Lists!$F$357</definedName>
    <definedName name="List10_9" localSheetId="14">[3]Lists!$F$357</definedName>
    <definedName name="List10_9" localSheetId="15">[3]Lists!$F$357</definedName>
    <definedName name="List10_9" localSheetId="16">[6]Lists!$F$357</definedName>
    <definedName name="List10_9" localSheetId="17">[6]Lists!$F$357</definedName>
    <definedName name="List10_9">[7]Lists!$F$357</definedName>
    <definedName name="list11_1" localSheetId="18">[2]Lists!$F$365</definedName>
    <definedName name="list11_1" localSheetId="19">[2]Lists!$F$365</definedName>
    <definedName name="list11_1" localSheetId="20">[2]Lists!$F$365</definedName>
    <definedName name="list11_1" localSheetId="21">[2]Lists!$F$365</definedName>
    <definedName name="list11_1" localSheetId="22">[2]Lists!$F$365</definedName>
    <definedName name="list11_1" localSheetId="23">[2]Lists!$F$365</definedName>
    <definedName name="list11_1" localSheetId="24">[3]Lists!$F$365</definedName>
    <definedName name="list11_1" localSheetId="25">[3]Lists!$F$365</definedName>
    <definedName name="list11_1" localSheetId="26">[4]Lists!$F$365</definedName>
    <definedName name="list11_1" localSheetId="27">[4]Lists!$F$365</definedName>
    <definedName name="list11_1" localSheetId="28">[4]Lists!$F$365</definedName>
    <definedName name="list11_1" localSheetId="4">[1]Lists!$F$365</definedName>
    <definedName name="list11_1" localSheetId="5">[1]Lists!$F$365</definedName>
    <definedName name="list11_1" localSheetId="6">[5]Lists!$F$365</definedName>
    <definedName name="list11_1" localSheetId="7">[5]Lists!$F$365</definedName>
    <definedName name="list11_1" localSheetId="8">[1]Lists!$F$365</definedName>
    <definedName name="list11_1" localSheetId="9">[1]Lists!$F$365</definedName>
    <definedName name="list11_1" localSheetId="10">[4]Lists!$F$365</definedName>
    <definedName name="list11_1" localSheetId="11">[4]Lists!$F$365</definedName>
    <definedName name="list11_1" localSheetId="12">[3]Lists!$F$365</definedName>
    <definedName name="list11_1" localSheetId="13">[3]Lists!$F$365</definedName>
    <definedName name="list11_1" localSheetId="14">[3]Lists!$F$365</definedName>
    <definedName name="list11_1" localSheetId="15">[3]Lists!$F$365</definedName>
    <definedName name="list11_1" localSheetId="16">[6]Lists!$F$365</definedName>
    <definedName name="list11_1" localSheetId="17">[6]Lists!$F$365</definedName>
    <definedName name="list11_1">[7]Lists!$F$365</definedName>
    <definedName name="List11_10" localSheetId="18">[2]Lists!$F$406</definedName>
    <definedName name="List11_10" localSheetId="19">[2]Lists!$F$406</definedName>
    <definedName name="List11_10" localSheetId="20">[2]Lists!$F$406</definedName>
    <definedName name="List11_10" localSheetId="21">[2]Lists!$F$406</definedName>
    <definedName name="List11_10" localSheetId="22">[2]Lists!$F$406</definedName>
    <definedName name="List11_10" localSheetId="23">[2]Lists!$F$406</definedName>
    <definedName name="List11_10" localSheetId="24">[3]Lists!$F$406</definedName>
    <definedName name="List11_10" localSheetId="25">[3]Lists!$F$406</definedName>
    <definedName name="List11_10" localSheetId="26">[4]Lists!$F$406</definedName>
    <definedName name="List11_10" localSheetId="27">[4]Lists!$F$406</definedName>
    <definedName name="List11_10" localSheetId="28">[4]Lists!$F$406</definedName>
    <definedName name="List11_10" localSheetId="4">[1]Lists!$F$406</definedName>
    <definedName name="List11_10" localSheetId="5">[1]Lists!$F$406</definedName>
    <definedName name="List11_10" localSheetId="6">[5]Lists!$F$406</definedName>
    <definedName name="List11_10" localSheetId="7">[5]Lists!$F$406</definedName>
    <definedName name="List11_10" localSheetId="8">[1]Lists!$F$406</definedName>
    <definedName name="List11_10" localSheetId="9">[1]Lists!$F$406</definedName>
    <definedName name="List11_10" localSheetId="10">[4]Lists!$F$406</definedName>
    <definedName name="List11_10" localSheetId="11">[4]Lists!$F$406</definedName>
    <definedName name="List11_10" localSheetId="12">[3]Lists!$F$406</definedName>
    <definedName name="List11_10" localSheetId="13">[3]Lists!$F$406</definedName>
    <definedName name="List11_10" localSheetId="14">[3]Lists!$F$406</definedName>
    <definedName name="List11_10" localSheetId="15">[3]Lists!$F$406</definedName>
    <definedName name="List11_10" localSheetId="16">[6]Lists!$F$406</definedName>
    <definedName name="List11_10" localSheetId="17">[6]Lists!$F$406</definedName>
    <definedName name="List11_10">[7]Lists!$F$406</definedName>
    <definedName name="List11_2" localSheetId="18">[2]Lists!$F$398</definedName>
    <definedName name="List11_2" localSheetId="19">[2]Lists!$F$398</definedName>
    <definedName name="List11_2" localSheetId="20">[2]Lists!$F$398</definedName>
    <definedName name="List11_2" localSheetId="21">[2]Lists!$F$398</definedName>
    <definedName name="List11_2" localSheetId="22">[2]Lists!$F$398</definedName>
    <definedName name="List11_2" localSheetId="23">[2]Lists!$F$398</definedName>
    <definedName name="List11_2" localSheetId="24">[3]Lists!$F$398</definedName>
    <definedName name="List11_2" localSheetId="25">[3]Lists!$F$398</definedName>
    <definedName name="List11_2" localSheetId="26">[4]Lists!$F$398</definedName>
    <definedName name="List11_2" localSheetId="27">[4]Lists!$F$398</definedName>
    <definedName name="List11_2" localSheetId="28">[4]Lists!$F$398</definedName>
    <definedName name="List11_2" localSheetId="4">[1]Lists!$F$398</definedName>
    <definedName name="List11_2" localSheetId="5">[1]Lists!$F$398</definedName>
    <definedName name="List11_2" localSheetId="6">[5]Lists!$F$398</definedName>
    <definedName name="List11_2" localSheetId="7">[5]Lists!$F$398</definedName>
    <definedName name="List11_2" localSheetId="8">[1]Lists!$F$398</definedName>
    <definedName name="List11_2" localSheetId="9">[1]Lists!$F$398</definedName>
    <definedName name="List11_2" localSheetId="10">[4]Lists!$F$398</definedName>
    <definedName name="List11_2" localSheetId="11">[4]Lists!$F$398</definedName>
    <definedName name="List11_2" localSheetId="12">[3]Lists!$F$398</definedName>
    <definedName name="List11_2" localSheetId="13">[3]Lists!$F$398</definedName>
    <definedName name="List11_2" localSheetId="14">[3]Lists!$F$398</definedName>
    <definedName name="List11_2" localSheetId="15">[3]Lists!$F$398</definedName>
    <definedName name="List11_2" localSheetId="16">[6]Lists!$F$398</definedName>
    <definedName name="List11_2" localSheetId="17">[6]Lists!$F$398</definedName>
    <definedName name="List11_2">[7]Lists!$F$398</definedName>
    <definedName name="List11_3" localSheetId="18">[2]Lists!$F$399</definedName>
    <definedName name="List11_3" localSheetId="19">[2]Lists!$F$399</definedName>
    <definedName name="List11_3" localSheetId="20">[2]Lists!$F$399</definedName>
    <definedName name="List11_3" localSheetId="21">[2]Lists!$F$399</definedName>
    <definedName name="List11_3" localSheetId="22">[2]Lists!$F$399</definedName>
    <definedName name="List11_3" localSheetId="23">[2]Lists!$F$399</definedName>
    <definedName name="List11_3" localSheetId="24">[3]Lists!$F$399</definedName>
    <definedName name="List11_3" localSheetId="25">[3]Lists!$F$399</definedName>
    <definedName name="List11_3" localSheetId="26">[4]Lists!$F$399</definedName>
    <definedName name="List11_3" localSheetId="27">[4]Lists!$F$399</definedName>
    <definedName name="List11_3" localSheetId="28">[4]Lists!$F$399</definedName>
    <definedName name="List11_3" localSheetId="4">[1]Lists!$F$399</definedName>
    <definedName name="List11_3" localSheetId="5">[1]Lists!$F$399</definedName>
    <definedName name="List11_3" localSheetId="6">[5]Lists!$F$399</definedName>
    <definedName name="List11_3" localSheetId="7">[5]Lists!$F$399</definedName>
    <definedName name="List11_3" localSheetId="8">[1]Lists!$F$399</definedName>
    <definedName name="List11_3" localSheetId="9">[1]Lists!$F$399</definedName>
    <definedName name="List11_3" localSheetId="10">[4]Lists!$F$399</definedName>
    <definedName name="List11_3" localSheetId="11">[4]Lists!$F$399</definedName>
    <definedName name="List11_3" localSheetId="12">[3]Lists!$F$399</definedName>
    <definedName name="List11_3" localSheetId="13">[3]Lists!$F$399</definedName>
    <definedName name="List11_3" localSheetId="14">[3]Lists!$F$399</definedName>
    <definedName name="List11_3" localSheetId="15">[3]Lists!$F$399</definedName>
    <definedName name="List11_3" localSheetId="16">[6]Lists!$F$399</definedName>
    <definedName name="List11_3" localSheetId="17">[6]Lists!$F$399</definedName>
    <definedName name="List11_3">[7]Lists!$F$399</definedName>
    <definedName name="List11_4" localSheetId="18">[2]Lists!$F$400</definedName>
    <definedName name="List11_4" localSheetId="19">[2]Lists!$F$400</definedName>
    <definedName name="List11_4" localSheetId="20">[2]Lists!$F$400</definedName>
    <definedName name="List11_4" localSheetId="21">[2]Lists!$F$400</definedName>
    <definedName name="List11_4" localSheetId="22">[2]Lists!$F$400</definedName>
    <definedName name="List11_4" localSheetId="23">[2]Lists!$F$400</definedName>
    <definedName name="List11_4" localSheetId="24">[3]Lists!$F$400</definedName>
    <definedName name="List11_4" localSheetId="25">[3]Lists!$F$400</definedName>
    <definedName name="List11_4" localSheetId="26">[4]Lists!$F$400</definedName>
    <definedName name="List11_4" localSheetId="27">[4]Lists!$F$400</definedName>
    <definedName name="List11_4" localSheetId="28">[4]Lists!$F$400</definedName>
    <definedName name="List11_4" localSheetId="4">[1]Lists!$F$400</definedName>
    <definedName name="List11_4" localSheetId="5">[1]Lists!$F$400</definedName>
    <definedName name="List11_4" localSheetId="6">[5]Lists!$F$400</definedName>
    <definedName name="List11_4" localSheetId="7">[5]Lists!$F$400</definedName>
    <definedName name="List11_4" localSheetId="8">[1]Lists!$F$400</definedName>
    <definedName name="List11_4" localSheetId="9">[1]Lists!$F$400</definedName>
    <definedName name="List11_4" localSheetId="10">[4]Lists!$F$400</definedName>
    <definedName name="List11_4" localSheetId="11">[4]Lists!$F$400</definedName>
    <definedName name="List11_4" localSheetId="12">[3]Lists!$F$400</definedName>
    <definedName name="List11_4" localSheetId="13">[3]Lists!$F$400</definedName>
    <definedName name="List11_4" localSheetId="14">[3]Lists!$F$400</definedName>
    <definedName name="List11_4" localSheetId="15">[3]Lists!$F$400</definedName>
    <definedName name="List11_4" localSheetId="16">[6]Lists!$F$400</definedName>
    <definedName name="List11_4" localSheetId="17">[6]Lists!$F$400</definedName>
    <definedName name="List11_4">[7]Lists!$F$400</definedName>
    <definedName name="List11_5" localSheetId="18">[2]Lists!$F$401</definedName>
    <definedName name="List11_5" localSheetId="19">[2]Lists!$F$401</definedName>
    <definedName name="List11_5" localSheetId="20">[2]Lists!$F$401</definedName>
    <definedName name="List11_5" localSheetId="21">[2]Lists!$F$401</definedName>
    <definedName name="List11_5" localSheetId="22">[2]Lists!$F$401</definedName>
    <definedName name="List11_5" localSheetId="23">[2]Lists!$F$401</definedName>
    <definedName name="List11_5" localSheetId="24">[3]Lists!$F$401</definedName>
    <definedName name="List11_5" localSheetId="25">[3]Lists!$F$401</definedName>
    <definedName name="List11_5" localSheetId="26">[4]Lists!$F$401</definedName>
    <definedName name="List11_5" localSheetId="27">[4]Lists!$F$401</definedName>
    <definedName name="List11_5" localSheetId="28">[4]Lists!$F$401</definedName>
    <definedName name="List11_5" localSheetId="4">[1]Lists!$F$401</definedName>
    <definedName name="List11_5" localSheetId="5">[1]Lists!$F$401</definedName>
    <definedName name="List11_5" localSheetId="6">[5]Lists!$F$401</definedName>
    <definedName name="List11_5" localSheetId="7">[5]Lists!$F$401</definedName>
    <definedName name="List11_5" localSheetId="8">[1]Lists!$F$401</definedName>
    <definedName name="List11_5" localSheetId="9">[1]Lists!$F$401</definedName>
    <definedName name="List11_5" localSheetId="10">[4]Lists!$F$401</definedName>
    <definedName name="List11_5" localSheetId="11">[4]Lists!$F$401</definedName>
    <definedName name="List11_5" localSheetId="12">[3]Lists!$F$401</definedName>
    <definedName name="List11_5" localSheetId="13">[3]Lists!$F$401</definedName>
    <definedName name="List11_5" localSheetId="14">[3]Lists!$F$401</definedName>
    <definedName name="List11_5" localSheetId="15">[3]Lists!$F$401</definedName>
    <definedName name="List11_5" localSheetId="16">[6]Lists!$F$401</definedName>
    <definedName name="List11_5" localSheetId="17">[6]Lists!$F$401</definedName>
    <definedName name="List11_5">[7]Lists!$F$401</definedName>
    <definedName name="List11_6" localSheetId="18">[2]Lists!$F$402</definedName>
    <definedName name="List11_6" localSheetId="19">[2]Lists!$F$402</definedName>
    <definedName name="List11_6" localSheetId="20">[2]Lists!$F$402</definedName>
    <definedName name="List11_6" localSheetId="21">[2]Lists!$F$402</definedName>
    <definedName name="List11_6" localSheetId="22">[2]Lists!$F$402</definedName>
    <definedName name="List11_6" localSheetId="23">[2]Lists!$F$402</definedName>
    <definedName name="List11_6" localSheetId="24">[3]Lists!$F$402</definedName>
    <definedName name="List11_6" localSheetId="25">[3]Lists!$F$402</definedName>
    <definedName name="List11_6" localSheetId="26">[4]Lists!$F$402</definedName>
    <definedName name="List11_6" localSheetId="27">[4]Lists!$F$402</definedName>
    <definedName name="List11_6" localSheetId="28">[4]Lists!$F$402</definedName>
    <definedName name="List11_6" localSheetId="4">[1]Lists!$F$402</definedName>
    <definedName name="List11_6" localSheetId="5">[1]Lists!$F$402</definedName>
    <definedName name="List11_6" localSheetId="6">[5]Lists!$F$402</definedName>
    <definedName name="List11_6" localSheetId="7">[5]Lists!$F$402</definedName>
    <definedName name="List11_6" localSheetId="8">[1]Lists!$F$402</definedName>
    <definedName name="List11_6" localSheetId="9">[1]Lists!$F$402</definedName>
    <definedName name="List11_6" localSheetId="10">[4]Lists!$F$402</definedName>
    <definedName name="List11_6" localSheetId="11">[4]Lists!$F$402</definedName>
    <definedName name="List11_6" localSheetId="12">[3]Lists!$F$402</definedName>
    <definedName name="List11_6" localSheetId="13">[3]Lists!$F$402</definedName>
    <definedName name="List11_6" localSheetId="14">[3]Lists!$F$402</definedName>
    <definedName name="List11_6" localSheetId="15">[3]Lists!$F$402</definedName>
    <definedName name="List11_6" localSheetId="16">[6]Lists!$F$402</definedName>
    <definedName name="List11_6" localSheetId="17">[6]Lists!$F$402</definedName>
    <definedName name="List11_6">[7]Lists!$F$402</definedName>
    <definedName name="List11_7" localSheetId="18">[2]Lists!$F$403</definedName>
    <definedName name="List11_7" localSheetId="19">[2]Lists!$F$403</definedName>
    <definedName name="List11_7" localSheetId="20">[2]Lists!$F$403</definedName>
    <definedName name="List11_7" localSheetId="21">[2]Lists!$F$403</definedName>
    <definedName name="List11_7" localSheetId="22">[2]Lists!$F$403</definedName>
    <definedName name="List11_7" localSheetId="23">[2]Lists!$F$403</definedName>
    <definedName name="List11_7" localSheetId="24">[3]Lists!$F$403</definedName>
    <definedName name="List11_7" localSheetId="25">[3]Lists!$F$403</definedName>
    <definedName name="List11_7" localSheetId="26">[4]Lists!$F$403</definedName>
    <definedName name="List11_7" localSheetId="27">[4]Lists!$F$403</definedName>
    <definedName name="List11_7" localSheetId="28">[4]Lists!$F$403</definedName>
    <definedName name="List11_7" localSheetId="4">[1]Lists!$F$403</definedName>
    <definedName name="List11_7" localSheetId="5">[1]Lists!$F$403</definedName>
    <definedName name="List11_7" localSheetId="6">[5]Lists!$F$403</definedName>
    <definedName name="List11_7" localSheetId="7">[5]Lists!$F$403</definedName>
    <definedName name="List11_7" localSheetId="8">[1]Lists!$F$403</definedName>
    <definedName name="List11_7" localSheetId="9">[1]Lists!$F$403</definedName>
    <definedName name="List11_7" localSheetId="10">[4]Lists!$F$403</definedName>
    <definedName name="List11_7" localSheetId="11">[4]Lists!$F$403</definedName>
    <definedName name="List11_7" localSheetId="12">[3]Lists!$F$403</definedName>
    <definedName name="List11_7" localSheetId="13">[3]Lists!$F$403</definedName>
    <definedName name="List11_7" localSheetId="14">[3]Lists!$F$403</definedName>
    <definedName name="List11_7" localSheetId="15">[3]Lists!$F$403</definedName>
    <definedName name="List11_7" localSheetId="16">[6]Lists!$F$403</definedName>
    <definedName name="List11_7" localSheetId="17">[6]Lists!$F$403</definedName>
    <definedName name="List11_7">[7]Lists!$F$403</definedName>
    <definedName name="List11_8" localSheetId="18">[2]Lists!$F$404</definedName>
    <definedName name="List11_8" localSheetId="19">[2]Lists!$F$404</definedName>
    <definedName name="List11_8" localSheetId="20">[2]Lists!$F$404</definedName>
    <definedName name="List11_8" localSheetId="21">[2]Lists!$F$404</definedName>
    <definedName name="List11_8" localSheetId="22">[2]Lists!$F$404</definedName>
    <definedName name="List11_8" localSheetId="23">[2]Lists!$F$404</definedName>
    <definedName name="List11_8" localSheetId="24">[3]Lists!$F$404</definedName>
    <definedName name="List11_8" localSheetId="25">[3]Lists!$F$404</definedName>
    <definedName name="List11_8" localSheetId="26">[4]Lists!$F$404</definedName>
    <definedName name="List11_8" localSheetId="27">[4]Lists!$F$404</definedName>
    <definedName name="List11_8" localSheetId="28">[4]Lists!$F$404</definedName>
    <definedName name="List11_8" localSheetId="4">[1]Lists!$F$404</definedName>
    <definedName name="List11_8" localSheetId="5">[1]Lists!$F$404</definedName>
    <definedName name="List11_8" localSheetId="6">[5]Lists!$F$404</definedName>
    <definedName name="List11_8" localSheetId="7">[5]Lists!$F$404</definedName>
    <definedName name="List11_8" localSheetId="8">[1]Lists!$F$404</definedName>
    <definedName name="List11_8" localSheetId="9">[1]Lists!$F$404</definedName>
    <definedName name="List11_8" localSheetId="10">[4]Lists!$F$404</definedName>
    <definedName name="List11_8" localSheetId="11">[4]Lists!$F$404</definedName>
    <definedName name="List11_8" localSheetId="12">[3]Lists!$F$404</definedName>
    <definedName name="List11_8" localSheetId="13">[3]Lists!$F$404</definedName>
    <definedName name="List11_8" localSheetId="14">[3]Lists!$F$404</definedName>
    <definedName name="List11_8" localSheetId="15">[3]Lists!$F$404</definedName>
    <definedName name="List11_8" localSheetId="16">[6]Lists!$F$404</definedName>
    <definedName name="List11_8" localSheetId="17">[6]Lists!$F$404</definedName>
    <definedName name="List11_8">[7]Lists!$F$404</definedName>
    <definedName name="List11_9" localSheetId="18">[2]Lists!$F$405</definedName>
    <definedName name="List11_9" localSheetId="19">[2]Lists!$F$405</definedName>
    <definedName name="List11_9" localSheetId="20">[2]Lists!$F$405</definedName>
    <definedName name="List11_9" localSheetId="21">[2]Lists!$F$405</definedName>
    <definedName name="List11_9" localSheetId="22">[2]Lists!$F$405</definedName>
    <definedName name="List11_9" localSheetId="23">[2]Lists!$F$405</definedName>
    <definedName name="List11_9" localSheetId="24">[3]Lists!$F$405</definedName>
    <definedName name="List11_9" localSheetId="25">[3]Lists!$F$405</definedName>
    <definedName name="List11_9" localSheetId="26">[4]Lists!$F$405</definedName>
    <definedName name="List11_9" localSheetId="27">[4]Lists!$F$405</definedName>
    <definedName name="List11_9" localSheetId="28">[4]Lists!$F$405</definedName>
    <definedName name="List11_9" localSheetId="4">[1]Lists!$F$405</definedName>
    <definedName name="List11_9" localSheetId="5">[1]Lists!$F$405</definedName>
    <definedName name="List11_9" localSheetId="6">[5]Lists!$F$405</definedName>
    <definedName name="List11_9" localSheetId="7">[5]Lists!$F$405</definedName>
    <definedName name="List11_9" localSheetId="8">[1]Lists!$F$405</definedName>
    <definedName name="List11_9" localSheetId="9">[1]Lists!$F$405</definedName>
    <definedName name="List11_9" localSheetId="10">[4]Lists!$F$405</definedName>
    <definedName name="List11_9" localSheetId="11">[4]Lists!$F$405</definedName>
    <definedName name="List11_9" localSheetId="12">[3]Lists!$F$405</definedName>
    <definedName name="List11_9" localSheetId="13">[3]Lists!$F$405</definedName>
    <definedName name="List11_9" localSheetId="14">[3]Lists!$F$405</definedName>
    <definedName name="List11_9" localSheetId="15">[3]Lists!$F$405</definedName>
    <definedName name="List11_9" localSheetId="16">[6]Lists!$F$405</definedName>
    <definedName name="List11_9" localSheetId="17">[6]Lists!$F$405</definedName>
    <definedName name="List11_9">[7]Lists!$F$405</definedName>
    <definedName name="list12_1" localSheetId="18">[2]Lists!$F$421</definedName>
    <definedName name="list12_1" localSheetId="19">[2]Lists!$F$421</definedName>
    <definedName name="list12_1" localSheetId="20">[2]Lists!$F$421</definedName>
    <definedName name="list12_1" localSheetId="21">[2]Lists!$F$421</definedName>
    <definedName name="list12_1" localSheetId="22">[2]Lists!$F$421</definedName>
    <definedName name="list12_1" localSheetId="23">[2]Lists!$F$421</definedName>
    <definedName name="list12_1" localSheetId="24">[3]Lists!$F$421</definedName>
    <definedName name="list12_1" localSheetId="25">[3]Lists!$F$421</definedName>
    <definedName name="list12_1" localSheetId="26">[4]Lists!$F$421</definedName>
    <definedName name="list12_1" localSheetId="27">[4]Lists!$F$421</definedName>
    <definedName name="list12_1" localSheetId="28">[4]Lists!$F$421</definedName>
    <definedName name="list12_1" localSheetId="4">[1]Lists!$F$421</definedName>
    <definedName name="list12_1" localSheetId="5">[1]Lists!$F$421</definedName>
    <definedName name="list12_1" localSheetId="6">[5]Lists!$F$421</definedName>
    <definedName name="list12_1" localSheetId="7">[5]Lists!$F$421</definedName>
    <definedName name="list12_1" localSheetId="8">[1]Lists!$F$421</definedName>
    <definedName name="list12_1" localSheetId="9">[1]Lists!$F$421</definedName>
    <definedName name="list12_1" localSheetId="10">[4]Lists!$F$421</definedName>
    <definedName name="list12_1" localSheetId="11">[4]Lists!$F$421</definedName>
    <definedName name="list12_1" localSheetId="12">[3]Lists!$F$421</definedName>
    <definedName name="list12_1" localSheetId="13">[3]Lists!$F$421</definedName>
    <definedName name="list12_1" localSheetId="14">[3]Lists!$F$421</definedName>
    <definedName name="list12_1" localSheetId="15">[3]Lists!$F$421</definedName>
    <definedName name="list12_1" localSheetId="16">[6]Lists!$F$421</definedName>
    <definedName name="list12_1" localSheetId="17">[6]Lists!$F$421</definedName>
    <definedName name="list12_1">[7]Lists!$F$421</definedName>
    <definedName name="List12_10" localSheetId="18">[2]Lists!$F$434</definedName>
    <definedName name="List12_10" localSheetId="19">[2]Lists!$F$434</definedName>
    <definedName name="List12_10" localSheetId="20">[2]Lists!$F$434</definedName>
    <definedName name="List12_10" localSheetId="21">[2]Lists!$F$434</definedName>
    <definedName name="List12_10" localSheetId="22">[2]Lists!$F$434</definedName>
    <definedName name="List12_10" localSheetId="23">[2]Lists!$F$434</definedName>
    <definedName name="List12_10" localSheetId="24">[3]Lists!$F$434</definedName>
    <definedName name="List12_10" localSheetId="25">[3]Lists!$F$434</definedName>
    <definedName name="List12_10" localSheetId="26">[4]Lists!$F$434</definedName>
    <definedName name="List12_10" localSheetId="27">[4]Lists!$F$434</definedName>
    <definedName name="List12_10" localSheetId="28">[4]Lists!$F$434</definedName>
    <definedName name="List12_10" localSheetId="4">[1]Lists!$F$434</definedName>
    <definedName name="List12_10" localSheetId="5">[1]Lists!$F$434</definedName>
    <definedName name="List12_10" localSheetId="6">[5]Lists!$F$434</definedName>
    <definedName name="List12_10" localSheetId="7">[5]Lists!$F$434</definedName>
    <definedName name="List12_10" localSheetId="8">[1]Lists!$F$434</definedName>
    <definedName name="List12_10" localSheetId="9">[1]Lists!$F$434</definedName>
    <definedName name="List12_10" localSheetId="10">[4]Lists!$F$434</definedName>
    <definedName name="List12_10" localSheetId="11">[4]Lists!$F$434</definedName>
    <definedName name="List12_10" localSheetId="12">[3]Lists!$F$434</definedName>
    <definedName name="List12_10" localSheetId="13">[3]Lists!$F$434</definedName>
    <definedName name="List12_10" localSheetId="14">[3]Lists!$F$434</definedName>
    <definedName name="List12_10" localSheetId="15">[3]Lists!$F$434</definedName>
    <definedName name="List12_10" localSheetId="16">[6]Lists!$F$434</definedName>
    <definedName name="List12_10" localSheetId="17">[6]Lists!$F$434</definedName>
    <definedName name="List12_10">[7]Lists!$F$434</definedName>
    <definedName name="List12_2" localSheetId="18">[2]Lists!$F$426</definedName>
    <definedName name="List12_2" localSheetId="19">[2]Lists!$F$426</definedName>
    <definedName name="List12_2" localSheetId="20">[2]Lists!$F$426</definedName>
    <definedName name="List12_2" localSheetId="21">[2]Lists!$F$426</definedName>
    <definedName name="List12_2" localSheetId="22">[2]Lists!$F$426</definedName>
    <definedName name="List12_2" localSheetId="23">[2]Lists!$F$426</definedName>
    <definedName name="List12_2" localSheetId="24">[3]Lists!$F$426</definedName>
    <definedName name="List12_2" localSheetId="25">[3]Lists!$F$426</definedName>
    <definedName name="List12_2" localSheetId="26">[4]Lists!$F$426</definedName>
    <definedName name="List12_2" localSheetId="27">[4]Lists!$F$426</definedName>
    <definedName name="List12_2" localSheetId="28">[4]Lists!$F$426</definedName>
    <definedName name="List12_2" localSheetId="4">[1]Lists!$F$426</definedName>
    <definedName name="List12_2" localSheetId="5">[1]Lists!$F$426</definedName>
    <definedName name="List12_2" localSheetId="6">[5]Lists!$F$426</definedName>
    <definedName name="List12_2" localSheetId="7">[5]Lists!$F$426</definedName>
    <definedName name="List12_2" localSheetId="8">[1]Lists!$F$426</definedName>
    <definedName name="List12_2" localSheetId="9">[1]Lists!$F$426</definedName>
    <definedName name="List12_2" localSheetId="10">[4]Lists!$F$426</definedName>
    <definedName name="List12_2" localSheetId="11">[4]Lists!$F$426</definedName>
    <definedName name="List12_2" localSheetId="12">[3]Lists!$F$426</definedName>
    <definedName name="List12_2" localSheetId="13">[3]Lists!$F$426</definedName>
    <definedName name="List12_2" localSheetId="14">[3]Lists!$F$426</definedName>
    <definedName name="List12_2" localSheetId="15">[3]Lists!$F$426</definedName>
    <definedName name="List12_2" localSheetId="16">[6]Lists!$F$426</definedName>
    <definedName name="List12_2" localSheetId="17">[6]Lists!$F$426</definedName>
    <definedName name="List12_2">[7]Lists!$F$426</definedName>
    <definedName name="List12_3" localSheetId="18">[2]Lists!$F$427</definedName>
    <definedName name="List12_3" localSheetId="19">[2]Lists!$F$427</definedName>
    <definedName name="List12_3" localSheetId="20">[2]Lists!$F$427</definedName>
    <definedName name="List12_3" localSheetId="21">[2]Lists!$F$427</definedName>
    <definedName name="List12_3" localSheetId="22">[2]Lists!$F$427</definedName>
    <definedName name="List12_3" localSheetId="23">[2]Lists!$F$427</definedName>
    <definedName name="List12_3" localSheetId="24">[3]Lists!$F$427</definedName>
    <definedName name="List12_3" localSheetId="25">[3]Lists!$F$427</definedName>
    <definedName name="List12_3" localSheetId="26">[4]Lists!$F$427</definedName>
    <definedName name="List12_3" localSheetId="27">[4]Lists!$F$427</definedName>
    <definedName name="List12_3" localSheetId="28">[4]Lists!$F$427</definedName>
    <definedName name="List12_3" localSheetId="4">[1]Lists!$F$427</definedName>
    <definedName name="List12_3" localSheetId="5">[1]Lists!$F$427</definedName>
    <definedName name="List12_3" localSheetId="6">[5]Lists!$F$427</definedName>
    <definedName name="List12_3" localSheetId="7">[5]Lists!$F$427</definedName>
    <definedName name="List12_3" localSheetId="8">[1]Lists!$F$427</definedName>
    <definedName name="List12_3" localSheetId="9">[1]Lists!$F$427</definedName>
    <definedName name="List12_3" localSheetId="10">[4]Lists!$F$427</definedName>
    <definedName name="List12_3" localSheetId="11">[4]Lists!$F$427</definedName>
    <definedName name="List12_3" localSheetId="12">[3]Lists!$F$427</definedName>
    <definedName name="List12_3" localSheetId="13">[3]Lists!$F$427</definedName>
    <definedName name="List12_3" localSheetId="14">[3]Lists!$F$427</definedName>
    <definedName name="List12_3" localSheetId="15">[3]Lists!$F$427</definedName>
    <definedName name="List12_3" localSheetId="16">[6]Lists!$F$427</definedName>
    <definedName name="List12_3" localSheetId="17">[6]Lists!$F$427</definedName>
    <definedName name="List12_3">[7]Lists!$F$427</definedName>
    <definedName name="List12_4" localSheetId="18">[2]Lists!$F$428</definedName>
    <definedName name="List12_4" localSheetId="19">[2]Lists!$F$428</definedName>
    <definedName name="List12_4" localSheetId="20">[2]Lists!$F$428</definedName>
    <definedName name="List12_4" localSheetId="21">[2]Lists!$F$428</definedName>
    <definedName name="List12_4" localSheetId="22">[2]Lists!$F$428</definedName>
    <definedName name="List12_4" localSheetId="23">[2]Lists!$F$428</definedName>
    <definedName name="List12_4" localSheetId="24">[3]Lists!$F$428</definedName>
    <definedName name="List12_4" localSheetId="25">[3]Lists!$F$428</definedName>
    <definedName name="List12_4" localSheetId="26">[4]Lists!$F$428</definedName>
    <definedName name="List12_4" localSheetId="27">[4]Lists!$F$428</definedName>
    <definedName name="List12_4" localSheetId="28">[4]Lists!$F$428</definedName>
    <definedName name="List12_4" localSheetId="4">[1]Lists!$F$428</definedName>
    <definedName name="List12_4" localSheetId="5">[1]Lists!$F$428</definedName>
    <definedName name="List12_4" localSheetId="6">[5]Lists!$F$428</definedName>
    <definedName name="List12_4" localSheetId="7">[5]Lists!$F$428</definedName>
    <definedName name="List12_4" localSheetId="8">[1]Lists!$F$428</definedName>
    <definedName name="List12_4" localSheetId="9">[1]Lists!$F$428</definedName>
    <definedName name="List12_4" localSheetId="10">[4]Lists!$F$428</definedName>
    <definedName name="List12_4" localSheetId="11">[4]Lists!$F$428</definedName>
    <definedName name="List12_4" localSheetId="12">[3]Lists!$F$428</definedName>
    <definedName name="List12_4" localSheetId="13">[3]Lists!$F$428</definedName>
    <definedName name="List12_4" localSheetId="14">[3]Lists!$F$428</definedName>
    <definedName name="List12_4" localSheetId="15">[3]Lists!$F$428</definedName>
    <definedName name="List12_4" localSheetId="16">[6]Lists!$F$428</definedName>
    <definedName name="List12_4" localSheetId="17">[6]Lists!$F$428</definedName>
    <definedName name="List12_4">[7]Lists!$F$428</definedName>
    <definedName name="List12_5" localSheetId="18">[2]Lists!$F$429</definedName>
    <definedName name="List12_5" localSheetId="19">[2]Lists!$F$429</definedName>
    <definedName name="List12_5" localSheetId="20">[2]Lists!$F$429</definedName>
    <definedName name="List12_5" localSheetId="21">[2]Lists!$F$429</definedName>
    <definedName name="List12_5" localSheetId="22">[2]Lists!$F$429</definedName>
    <definedName name="List12_5" localSheetId="23">[2]Lists!$F$429</definedName>
    <definedName name="List12_5" localSheetId="24">[3]Lists!$F$429</definedName>
    <definedName name="List12_5" localSheetId="25">[3]Lists!$F$429</definedName>
    <definedName name="List12_5" localSheetId="26">[4]Lists!$F$429</definedName>
    <definedName name="List12_5" localSheetId="27">[4]Lists!$F$429</definedName>
    <definedName name="List12_5" localSheetId="28">[4]Lists!$F$429</definedName>
    <definedName name="List12_5" localSheetId="4">[1]Lists!$F$429</definedName>
    <definedName name="List12_5" localSheetId="5">[1]Lists!$F$429</definedName>
    <definedName name="List12_5" localSheetId="6">[5]Lists!$F$429</definedName>
    <definedName name="List12_5" localSheetId="7">[5]Lists!$F$429</definedName>
    <definedName name="List12_5" localSheetId="8">[1]Lists!$F$429</definedName>
    <definedName name="List12_5" localSheetId="9">[1]Lists!$F$429</definedName>
    <definedName name="List12_5" localSheetId="10">[4]Lists!$F$429</definedName>
    <definedName name="List12_5" localSheetId="11">[4]Lists!$F$429</definedName>
    <definedName name="List12_5" localSheetId="12">[3]Lists!$F$429</definedName>
    <definedName name="List12_5" localSheetId="13">[3]Lists!$F$429</definedName>
    <definedName name="List12_5" localSheetId="14">[3]Lists!$F$429</definedName>
    <definedName name="List12_5" localSheetId="15">[3]Lists!$F$429</definedName>
    <definedName name="List12_5" localSheetId="16">[6]Lists!$F$429</definedName>
    <definedName name="List12_5" localSheetId="17">[6]Lists!$F$429</definedName>
    <definedName name="List12_5">[7]Lists!$F$429</definedName>
    <definedName name="List12_6" localSheetId="18">[2]Lists!$F$430</definedName>
    <definedName name="List12_6" localSheetId="19">[2]Lists!$F$430</definedName>
    <definedName name="List12_6" localSheetId="20">[2]Lists!$F$430</definedName>
    <definedName name="List12_6" localSheetId="21">[2]Lists!$F$430</definedName>
    <definedName name="List12_6" localSheetId="22">[2]Lists!$F$430</definedName>
    <definedName name="List12_6" localSheetId="23">[2]Lists!$F$430</definedName>
    <definedName name="List12_6" localSheetId="24">[3]Lists!$F$430</definedName>
    <definedName name="List12_6" localSheetId="25">[3]Lists!$F$430</definedName>
    <definedName name="List12_6" localSheetId="26">[4]Lists!$F$430</definedName>
    <definedName name="List12_6" localSheetId="27">[4]Lists!$F$430</definedName>
    <definedName name="List12_6" localSheetId="28">[4]Lists!$F$430</definedName>
    <definedName name="List12_6" localSheetId="4">[1]Lists!$F$430</definedName>
    <definedName name="List12_6" localSheetId="5">[1]Lists!$F$430</definedName>
    <definedName name="List12_6" localSheetId="6">[5]Lists!$F$430</definedName>
    <definedName name="List12_6" localSheetId="7">[5]Lists!$F$430</definedName>
    <definedName name="List12_6" localSheetId="8">[1]Lists!$F$430</definedName>
    <definedName name="List12_6" localSheetId="9">[1]Lists!$F$430</definedName>
    <definedName name="List12_6" localSheetId="10">[4]Lists!$F$430</definedName>
    <definedName name="List12_6" localSheetId="11">[4]Lists!$F$430</definedName>
    <definedName name="List12_6" localSheetId="12">[3]Lists!$F$430</definedName>
    <definedName name="List12_6" localSheetId="13">[3]Lists!$F$430</definedName>
    <definedName name="List12_6" localSheetId="14">[3]Lists!$F$430</definedName>
    <definedName name="List12_6" localSheetId="15">[3]Lists!$F$430</definedName>
    <definedName name="List12_6" localSheetId="16">[6]Lists!$F$430</definedName>
    <definedName name="List12_6" localSheetId="17">[6]Lists!$F$430</definedName>
    <definedName name="List12_6">[7]Lists!$F$430</definedName>
    <definedName name="List12_7" localSheetId="18">[2]Lists!$F$431</definedName>
    <definedName name="List12_7" localSheetId="19">[2]Lists!$F$431</definedName>
    <definedName name="List12_7" localSheetId="20">[2]Lists!$F$431</definedName>
    <definedName name="List12_7" localSheetId="21">[2]Lists!$F$431</definedName>
    <definedName name="List12_7" localSheetId="22">[2]Lists!$F$431</definedName>
    <definedName name="List12_7" localSheetId="23">[2]Lists!$F$431</definedName>
    <definedName name="List12_7" localSheetId="24">[3]Lists!$F$431</definedName>
    <definedName name="List12_7" localSheetId="25">[3]Lists!$F$431</definedName>
    <definedName name="List12_7" localSheetId="26">[4]Lists!$F$431</definedName>
    <definedName name="List12_7" localSheetId="27">[4]Lists!$F$431</definedName>
    <definedName name="List12_7" localSheetId="28">[4]Lists!$F$431</definedName>
    <definedName name="List12_7" localSheetId="4">[1]Lists!$F$431</definedName>
    <definedName name="List12_7" localSheetId="5">[1]Lists!$F$431</definedName>
    <definedName name="List12_7" localSheetId="6">[5]Lists!$F$431</definedName>
    <definedName name="List12_7" localSheetId="7">[5]Lists!$F$431</definedName>
    <definedName name="List12_7" localSheetId="8">[1]Lists!$F$431</definedName>
    <definedName name="List12_7" localSheetId="9">[1]Lists!$F$431</definedName>
    <definedName name="List12_7" localSheetId="10">[4]Lists!$F$431</definedName>
    <definedName name="List12_7" localSheetId="11">[4]Lists!$F$431</definedName>
    <definedName name="List12_7" localSheetId="12">[3]Lists!$F$431</definedName>
    <definedName name="List12_7" localSheetId="13">[3]Lists!$F$431</definedName>
    <definedName name="List12_7" localSheetId="14">[3]Lists!$F$431</definedName>
    <definedName name="List12_7" localSheetId="15">[3]Lists!$F$431</definedName>
    <definedName name="List12_7" localSheetId="16">[6]Lists!$F$431</definedName>
    <definedName name="List12_7" localSheetId="17">[6]Lists!$F$431</definedName>
    <definedName name="List12_7">[7]Lists!$F$431</definedName>
    <definedName name="List12_8" localSheetId="18">[2]Lists!$F$432</definedName>
    <definedName name="List12_8" localSheetId="19">[2]Lists!$F$432</definedName>
    <definedName name="List12_8" localSheetId="20">[2]Lists!$F$432</definedName>
    <definedName name="List12_8" localSheetId="21">[2]Lists!$F$432</definedName>
    <definedName name="List12_8" localSheetId="22">[2]Lists!$F$432</definedName>
    <definedName name="List12_8" localSheetId="23">[2]Lists!$F$432</definedName>
    <definedName name="List12_8" localSheetId="24">[3]Lists!$F$432</definedName>
    <definedName name="List12_8" localSheetId="25">[3]Lists!$F$432</definedName>
    <definedName name="List12_8" localSheetId="26">[4]Lists!$F$432</definedName>
    <definedName name="List12_8" localSheetId="27">[4]Lists!$F$432</definedName>
    <definedName name="List12_8" localSheetId="28">[4]Lists!$F$432</definedName>
    <definedName name="List12_8" localSheetId="4">[1]Lists!$F$432</definedName>
    <definedName name="List12_8" localSheetId="5">[1]Lists!$F$432</definedName>
    <definedName name="List12_8" localSheetId="6">[5]Lists!$F$432</definedName>
    <definedName name="List12_8" localSheetId="7">[5]Lists!$F$432</definedName>
    <definedName name="List12_8" localSheetId="8">[1]Lists!$F$432</definedName>
    <definedName name="List12_8" localSheetId="9">[1]Lists!$F$432</definedName>
    <definedName name="List12_8" localSheetId="10">[4]Lists!$F$432</definedName>
    <definedName name="List12_8" localSheetId="11">[4]Lists!$F$432</definedName>
    <definedName name="List12_8" localSheetId="12">[3]Lists!$F$432</definedName>
    <definedName name="List12_8" localSheetId="13">[3]Lists!$F$432</definedName>
    <definedName name="List12_8" localSheetId="14">[3]Lists!$F$432</definedName>
    <definedName name="List12_8" localSheetId="15">[3]Lists!$F$432</definedName>
    <definedName name="List12_8" localSheetId="16">[6]Lists!$F$432</definedName>
    <definedName name="List12_8" localSheetId="17">[6]Lists!$F$432</definedName>
    <definedName name="List12_8">[7]Lists!$F$432</definedName>
    <definedName name="List12_9" localSheetId="18">[2]Lists!$F$433</definedName>
    <definedName name="List12_9" localSheetId="19">[2]Lists!$F$433</definedName>
    <definedName name="List12_9" localSheetId="20">[2]Lists!$F$433</definedName>
    <definedName name="List12_9" localSheetId="21">[2]Lists!$F$433</definedName>
    <definedName name="List12_9" localSheetId="22">[2]Lists!$F$433</definedName>
    <definedName name="List12_9" localSheetId="23">[2]Lists!$F$433</definedName>
    <definedName name="List12_9" localSheetId="24">[3]Lists!$F$433</definedName>
    <definedName name="List12_9" localSheetId="25">[3]Lists!$F$433</definedName>
    <definedName name="List12_9" localSheetId="26">[4]Lists!$F$433</definedName>
    <definedName name="List12_9" localSheetId="27">[4]Lists!$F$433</definedName>
    <definedName name="List12_9" localSheetId="28">[4]Lists!$F$433</definedName>
    <definedName name="List12_9" localSheetId="4">[1]Lists!$F$433</definedName>
    <definedName name="List12_9" localSheetId="5">[1]Lists!$F$433</definedName>
    <definedName name="List12_9" localSheetId="6">[5]Lists!$F$433</definedName>
    <definedName name="List12_9" localSheetId="7">[5]Lists!$F$433</definedName>
    <definedName name="List12_9" localSheetId="8">[1]Lists!$F$433</definedName>
    <definedName name="List12_9" localSheetId="9">[1]Lists!$F$433</definedName>
    <definedName name="List12_9" localSheetId="10">[4]Lists!$F$433</definedName>
    <definedName name="List12_9" localSheetId="11">[4]Lists!$F$433</definedName>
    <definedName name="List12_9" localSheetId="12">[3]Lists!$F$433</definedName>
    <definedName name="List12_9" localSheetId="13">[3]Lists!$F$433</definedName>
    <definedName name="List12_9" localSheetId="14">[3]Lists!$F$433</definedName>
    <definedName name="List12_9" localSheetId="15">[3]Lists!$F$433</definedName>
    <definedName name="List12_9" localSheetId="16">[6]Lists!$F$433</definedName>
    <definedName name="List12_9" localSheetId="17">[6]Lists!$F$433</definedName>
    <definedName name="List12_9">[7]Lists!$F$433</definedName>
    <definedName name="list13_1" localSheetId="18">[2]Lists!$F$442</definedName>
    <definedName name="list13_1" localSheetId="19">[2]Lists!$F$442</definedName>
    <definedName name="list13_1" localSheetId="20">[2]Lists!$F$442</definedName>
    <definedName name="list13_1" localSheetId="21">[2]Lists!$F$442</definedName>
    <definedName name="list13_1" localSheetId="22">[2]Lists!$F$442</definedName>
    <definedName name="list13_1" localSheetId="23">[2]Lists!$F$442</definedName>
    <definedName name="list13_1" localSheetId="24">[3]Lists!$F$442</definedName>
    <definedName name="list13_1" localSheetId="25">[3]Lists!$F$442</definedName>
    <definedName name="list13_1" localSheetId="26">[4]Lists!$F$442</definedName>
    <definedName name="list13_1" localSheetId="27">[4]Lists!$F$442</definedName>
    <definedName name="list13_1" localSheetId="28">[4]Lists!$F$442</definedName>
    <definedName name="list13_1" localSheetId="4">[1]Lists!$F$442</definedName>
    <definedName name="list13_1" localSheetId="5">[1]Lists!$F$442</definedName>
    <definedName name="list13_1" localSheetId="6">[5]Lists!$F$442</definedName>
    <definedName name="list13_1" localSheetId="7">[5]Lists!$F$442</definedName>
    <definedName name="list13_1" localSheetId="8">[1]Lists!$F$442</definedName>
    <definedName name="list13_1" localSheetId="9">[1]Lists!$F$442</definedName>
    <definedName name="list13_1" localSheetId="10">[4]Lists!$F$442</definedName>
    <definedName name="list13_1" localSheetId="11">[4]Lists!$F$442</definedName>
    <definedName name="list13_1" localSheetId="12">[3]Lists!$F$442</definedName>
    <definedName name="list13_1" localSheetId="13">[3]Lists!$F$442</definedName>
    <definedName name="list13_1" localSheetId="14">[3]Lists!$F$442</definedName>
    <definedName name="list13_1" localSheetId="15">[3]Lists!$F$442</definedName>
    <definedName name="list13_1" localSheetId="16">[6]Lists!$F$442</definedName>
    <definedName name="list13_1" localSheetId="17">[6]Lists!$F$442</definedName>
    <definedName name="list13_1">[7]Lists!$F$442</definedName>
    <definedName name="List13_10" localSheetId="18">[2]Lists!$F$456</definedName>
    <definedName name="List13_10" localSheetId="19">[2]Lists!$F$456</definedName>
    <definedName name="List13_10" localSheetId="20">[2]Lists!$F$456</definedName>
    <definedName name="List13_10" localSheetId="21">[2]Lists!$F$456</definedName>
    <definedName name="List13_10" localSheetId="22">[2]Lists!$F$456</definedName>
    <definedName name="List13_10" localSheetId="23">[2]Lists!$F$456</definedName>
    <definedName name="List13_10" localSheetId="24">[3]Lists!$F$456</definedName>
    <definedName name="List13_10" localSheetId="25">[3]Lists!$F$456</definedName>
    <definedName name="List13_10" localSheetId="26">[4]Lists!$F$456</definedName>
    <definedName name="List13_10" localSheetId="27">[4]Lists!$F$456</definedName>
    <definedName name="List13_10" localSheetId="28">[4]Lists!$F$456</definedName>
    <definedName name="List13_10" localSheetId="4">[1]Lists!$F$456</definedName>
    <definedName name="List13_10" localSheetId="5">[1]Lists!$F$456</definedName>
    <definedName name="List13_10" localSheetId="6">[5]Lists!$F$456</definedName>
    <definedName name="List13_10" localSheetId="7">[5]Lists!$F$456</definedName>
    <definedName name="List13_10" localSheetId="8">[1]Lists!$F$456</definedName>
    <definedName name="List13_10" localSheetId="9">[1]Lists!$F$456</definedName>
    <definedName name="List13_10" localSheetId="10">[4]Lists!$F$456</definedName>
    <definedName name="List13_10" localSheetId="11">[4]Lists!$F$456</definedName>
    <definedName name="List13_10" localSheetId="12">[3]Lists!$F$456</definedName>
    <definedName name="List13_10" localSheetId="13">[3]Lists!$F$456</definedName>
    <definedName name="List13_10" localSheetId="14">[3]Lists!$F$456</definedName>
    <definedName name="List13_10" localSheetId="15">[3]Lists!$F$456</definedName>
    <definedName name="List13_10" localSheetId="16">[6]Lists!$F$456</definedName>
    <definedName name="List13_10" localSheetId="17">[6]Lists!$F$456</definedName>
    <definedName name="List13_10">[7]Lists!$F$456</definedName>
    <definedName name="List13_2" localSheetId="18">[2]Lists!$F$448</definedName>
    <definedName name="List13_2" localSheetId="19">[2]Lists!$F$448</definedName>
    <definedName name="List13_2" localSheetId="20">[2]Lists!$F$448</definedName>
    <definedName name="List13_2" localSheetId="21">[2]Lists!$F$448</definedName>
    <definedName name="List13_2" localSheetId="22">[2]Lists!$F$448</definedName>
    <definedName name="List13_2" localSheetId="23">[2]Lists!$F$448</definedName>
    <definedName name="List13_2" localSheetId="24">[3]Lists!$F$448</definedName>
    <definedName name="List13_2" localSheetId="25">[3]Lists!$F$448</definedName>
    <definedName name="List13_2" localSheetId="26">[4]Lists!$F$448</definedName>
    <definedName name="List13_2" localSheetId="27">[4]Lists!$F$448</definedName>
    <definedName name="List13_2" localSheetId="28">[4]Lists!$F$448</definedName>
    <definedName name="List13_2" localSheetId="4">[1]Lists!$F$448</definedName>
    <definedName name="List13_2" localSheetId="5">[1]Lists!$F$448</definedName>
    <definedName name="List13_2" localSheetId="6">[5]Lists!$F$448</definedName>
    <definedName name="List13_2" localSheetId="7">[5]Lists!$F$448</definedName>
    <definedName name="List13_2" localSheetId="8">[1]Lists!$F$448</definedName>
    <definedName name="List13_2" localSheetId="9">[1]Lists!$F$448</definedName>
    <definedName name="List13_2" localSheetId="10">[4]Lists!$F$448</definedName>
    <definedName name="List13_2" localSheetId="11">[4]Lists!$F$448</definedName>
    <definedName name="List13_2" localSheetId="12">[3]Lists!$F$448</definedName>
    <definedName name="List13_2" localSheetId="13">[3]Lists!$F$448</definedName>
    <definedName name="List13_2" localSheetId="14">[3]Lists!$F$448</definedName>
    <definedName name="List13_2" localSheetId="15">[3]Lists!$F$448</definedName>
    <definedName name="List13_2" localSheetId="16">[6]Lists!$F$448</definedName>
    <definedName name="List13_2" localSheetId="17">[6]Lists!$F$448</definedName>
    <definedName name="List13_2">[7]Lists!$F$448</definedName>
    <definedName name="List13_3" localSheetId="18">[2]Lists!$F$449</definedName>
    <definedName name="List13_3" localSheetId="19">[2]Lists!$F$449</definedName>
    <definedName name="List13_3" localSheetId="20">[2]Lists!$F$449</definedName>
    <definedName name="List13_3" localSheetId="21">[2]Lists!$F$449</definedName>
    <definedName name="List13_3" localSheetId="22">[2]Lists!$F$449</definedName>
    <definedName name="List13_3" localSheetId="23">[2]Lists!$F$449</definedName>
    <definedName name="List13_3" localSheetId="24">[3]Lists!$F$449</definedName>
    <definedName name="List13_3" localSheetId="25">[3]Lists!$F$449</definedName>
    <definedName name="List13_3" localSheetId="26">[4]Lists!$F$449</definedName>
    <definedName name="List13_3" localSheetId="27">[4]Lists!$F$449</definedName>
    <definedName name="List13_3" localSheetId="28">[4]Lists!$F$449</definedName>
    <definedName name="List13_3" localSheetId="4">[1]Lists!$F$449</definedName>
    <definedName name="List13_3" localSheetId="5">[1]Lists!$F$449</definedName>
    <definedName name="List13_3" localSheetId="6">[5]Lists!$F$449</definedName>
    <definedName name="List13_3" localSheetId="7">[5]Lists!$F$449</definedName>
    <definedName name="List13_3" localSheetId="8">[1]Lists!$F$449</definedName>
    <definedName name="List13_3" localSheetId="9">[1]Lists!$F$449</definedName>
    <definedName name="List13_3" localSheetId="10">[4]Lists!$F$449</definedName>
    <definedName name="List13_3" localSheetId="11">[4]Lists!$F$449</definedName>
    <definedName name="List13_3" localSheetId="12">[3]Lists!$F$449</definedName>
    <definedName name="List13_3" localSheetId="13">[3]Lists!$F$449</definedName>
    <definedName name="List13_3" localSheetId="14">[3]Lists!$F$449</definedName>
    <definedName name="List13_3" localSheetId="15">[3]Lists!$F$449</definedName>
    <definedName name="List13_3" localSheetId="16">[6]Lists!$F$449</definedName>
    <definedName name="List13_3" localSheetId="17">[6]Lists!$F$449</definedName>
    <definedName name="List13_3">[7]Lists!$F$449</definedName>
    <definedName name="List13_4" localSheetId="18">[2]Lists!$F$450</definedName>
    <definedName name="List13_4" localSheetId="19">[2]Lists!$F$450</definedName>
    <definedName name="List13_4" localSheetId="20">[2]Lists!$F$450</definedName>
    <definedName name="List13_4" localSheetId="21">[2]Lists!$F$450</definedName>
    <definedName name="List13_4" localSheetId="22">[2]Lists!$F$450</definedName>
    <definedName name="List13_4" localSheetId="23">[2]Lists!$F$450</definedName>
    <definedName name="List13_4" localSheetId="24">[3]Lists!$F$450</definedName>
    <definedName name="List13_4" localSheetId="25">[3]Lists!$F$450</definedName>
    <definedName name="List13_4" localSheetId="26">[4]Lists!$F$450</definedName>
    <definedName name="List13_4" localSheetId="27">[4]Lists!$F$450</definedName>
    <definedName name="List13_4" localSheetId="28">[4]Lists!$F$450</definedName>
    <definedName name="List13_4" localSheetId="4">[1]Lists!$F$450</definedName>
    <definedName name="List13_4" localSheetId="5">[1]Lists!$F$450</definedName>
    <definedName name="List13_4" localSheetId="6">[5]Lists!$F$450</definedName>
    <definedName name="List13_4" localSheetId="7">[5]Lists!$F$450</definedName>
    <definedName name="List13_4" localSheetId="8">[1]Lists!$F$450</definedName>
    <definedName name="List13_4" localSheetId="9">[1]Lists!$F$450</definedName>
    <definedName name="List13_4" localSheetId="10">[4]Lists!$F$450</definedName>
    <definedName name="List13_4" localSheetId="11">[4]Lists!$F$450</definedName>
    <definedName name="List13_4" localSheetId="12">[3]Lists!$F$450</definedName>
    <definedName name="List13_4" localSheetId="13">[3]Lists!$F$450</definedName>
    <definedName name="List13_4" localSheetId="14">[3]Lists!$F$450</definedName>
    <definedName name="List13_4" localSheetId="15">[3]Lists!$F$450</definedName>
    <definedName name="List13_4" localSheetId="16">[6]Lists!$F$450</definedName>
    <definedName name="List13_4" localSheetId="17">[6]Lists!$F$450</definedName>
    <definedName name="List13_4">[7]Lists!$F$450</definedName>
    <definedName name="List13_5" localSheetId="18">[2]Lists!$F$451</definedName>
    <definedName name="List13_5" localSheetId="19">[2]Lists!$F$451</definedName>
    <definedName name="List13_5" localSheetId="20">[2]Lists!$F$451</definedName>
    <definedName name="List13_5" localSheetId="21">[2]Lists!$F$451</definedName>
    <definedName name="List13_5" localSheetId="22">[2]Lists!$F$451</definedName>
    <definedName name="List13_5" localSheetId="23">[2]Lists!$F$451</definedName>
    <definedName name="List13_5" localSheetId="24">[3]Lists!$F$451</definedName>
    <definedName name="List13_5" localSheetId="25">[3]Lists!$F$451</definedName>
    <definedName name="List13_5" localSheetId="26">[4]Lists!$F$451</definedName>
    <definedName name="List13_5" localSheetId="27">[4]Lists!$F$451</definedName>
    <definedName name="List13_5" localSheetId="28">[4]Lists!$F$451</definedName>
    <definedName name="List13_5" localSheetId="4">[1]Lists!$F$451</definedName>
    <definedName name="List13_5" localSheetId="5">[1]Lists!$F$451</definedName>
    <definedName name="List13_5" localSheetId="6">[5]Lists!$F$451</definedName>
    <definedName name="List13_5" localSheetId="7">[5]Lists!$F$451</definedName>
    <definedName name="List13_5" localSheetId="8">[1]Lists!$F$451</definedName>
    <definedName name="List13_5" localSheetId="9">[1]Lists!$F$451</definedName>
    <definedName name="List13_5" localSheetId="10">[4]Lists!$F$451</definedName>
    <definedName name="List13_5" localSheetId="11">[4]Lists!$F$451</definedName>
    <definedName name="List13_5" localSheetId="12">[3]Lists!$F$451</definedName>
    <definedName name="List13_5" localSheetId="13">[3]Lists!$F$451</definedName>
    <definedName name="List13_5" localSheetId="14">[3]Lists!$F$451</definedName>
    <definedName name="List13_5" localSheetId="15">[3]Lists!$F$451</definedName>
    <definedName name="List13_5" localSheetId="16">[6]Lists!$F$451</definedName>
    <definedName name="List13_5" localSheetId="17">[6]Lists!$F$451</definedName>
    <definedName name="List13_5">[7]Lists!$F$451</definedName>
    <definedName name="List13_6" localSheetId="18">[2]Lists!$F$452</definedName>
    <definedName name="List13_6" localSheetId="19">[2]Lists!$F$452</definedName>
    <definedName name="List13_6" localSheetId="20">[2]Lists!$F$452</definedName>
    <definedName name="List13_6" localSheetId="21">[2]Lists!$F$452</definedName>
    <definedName name="List13_6" localSheetId="22">[2]Lists!$F$452</definedName>
    <definedName name="List13_6" localSheetId="23">[2]Lists!$F$452</definedName>
    <definedName name="List13_6" localSheetId="24">[3]Lists!$F$452</definedName>
    <definedName name="List13_6" localSheetId="25">[3]Lists!$F$452</definedName>
    <definedName name="List13_6" localSheetId="26">[4]Lists!$F$452</definedName>
    <definedName name="List13_6" localSheetId="27">[4]Lists!$F$452</definedName>
    <definedName name="List13_6" localSheetId="28">[4]Lists!$F$452</definedName>
    <definedName name="List13_6" localSheetId="4">[1]Lists!$F$452</definedName>
    <definedName name="List13_6" localSheetId="5">[1]Lists!$F$452</definedName>
    <definedName name="List13_6" localSheetId="6">[5]Lists!$F$452</definedName>
    <definedName name="List13_6" localSheetId="7">[5]Lists!$F$452</definedName>
    <definedName name="List13_6" localSheetId="8">[1]Lists!$F$452</definedName>
    <definedName name="List13_6" localSheetId="9">[1]Lists!$F$452</definedName>
    <definedName name="List13_6" localSheetId="10">[4]Lists!$F$452</definedName>
    <definedName name="List13_6" localSheetId="11">[4]Lists!$F$452</definedName>
    <definedName name="List13_6" localSheetId="12">[3]Lists!$F$452</definedName>
    <definedName name="List13_6" localSheetId="13">[3]Lists!$F$452</definedName>
    <definedName name="List13_6" localSheetId="14">[3]Lists!$F$452</definedName>
    <definedName name="List13_6" localSheetId="15">[3]Lists!$F$452</definedName>
    <definedName name="List13_6" localSheetId="16">[6]Lists!$F$452</definedName>
    <definedName name="List13_6" localSheetId="17">[6]Lists!$F$452</definedName>
    <definedName name="List13_6">[7]Lists!$F$452</definedName>
    <definedName name="List13_7" localSheetId="18">[2]Lists!$F$453</definedName>
    <definedName name="List13_7" localSheetId="19">[2]Lists!$F$453</definedName>
    <definedName name="List13_7" localSheetId="20">[2]Lists!$F$453</definedName>
    <definedName name="List13_7" localSheetId="21">[2]Lists!$F$453</definedName>
    <definedName name="List13_7" localSheetId="22">[2]Lists!$F$453</definedName>
    <definedName name="List13_7" localSheetId="23">[2]Lists!$F$453</definedName>
    <definedName name="List13_7" localSheetId="24">[3]Lists!$F$453</definedName>
    <definedName name="List13_7" localSheetId="25">[3]Lists!$F$453</definedName>
    <definedName name="List13_7" localSheetId="26">[4]Lists!$F$453</definedName>
    <definedName name="List13_7" localSheetId="27">[4]Lists!$F$453</definedName>
    <definedName name="List13_7" localSheetId="28">[4]Lists!$F$453</definedName>
    <definedName name="List13_7" localSheetId="4">[1]Lists!$F$453</definedName>
    <definedName name="List13_7" localSheetId="5">[1]Lists!$F$453</definedName>
    <definedName name="List13_7" localSheetId="6">[5]Lists!$F$453</definedName>
    <definedName name="List13_7" localSheetId="7">[5]Lists!$F$453</definedName>
    <definedName name="List13_7" localSheetId="8">[1]Lists!$F$453</definedName>
    <definedName name="List13_7" localSheetId="9">[1]Lists!$F$453</definedName>
    <definedName name="List13_7" localSheetId="10">[4]Lists!$F$453</definedName>
    <definedName name="List13_7" localSheetId="11">[4]Lists!$F$453</definedName>
    <definedName name="List13_7" localSheetId="12">[3]Lists!$F$453</definedName>
    <definedName name="List13_7" localSheetId="13">[3]Lists!$F$453</definedName>
    <definedName name="List13_7" localSheetId="14">[3]Lists!$F$453</definedName>
    <definedName name="List13_7" localSheetId="15">[3]Lists!$F$453</definedName>
    <definedName name="List13_7" localSheetId="16">[6]Lists!$F$453</definedName>
    <definedName name="List13_7" localSheetId="17">[6]Lists!$F$453</definedName>
    <definedName name="List13_7">[7]Lists!$F$453</definedName>
    <definedName name="List13_8" localSheetId="18">[2]Lists!$F$454</definedName>
    <definedName name="List13_8" localSheetId="19">[2]Lists!$F$454</definedName>
    <definedName name="List13_8" localSheetId="20">[2]Lists!$F$454</definedName>
    <definedName name="List13_8" localSheetId="21">[2]Lists!$F$454</definedName>
    <definedName name="List13_8" localSheetId="22">[2]Lists!$F$454</definedName>
    <definedName name="List13_8" localSheetId="23">[2]Lists!$F$454</definedName>
    <definedName name="List13_8" localSheetId="24">[3]Lists!$F$454</definedName>
    <definedName name="List13_8" localSheetId="25">[3]Lists!$F$454</definedName>
    <definedName name="List13_8" localSheetId="26">[4]Lists!$F$454</definedName>
    <definedName name="List13_8" localSheetId="27">[4]Lists!$F$454</definedName>
    <definedName name="List13_8" localSheetId="28">[4]Lists!$F$454</definedName>
    <definedName name="List13_8" localSheetId="4">[1]Lists!$F$454</definedName>
    <definedName name="List13_8" localSheetId="5">[1]Lists!$F$454</definedName>
    <definedName name="List13_8" localSheetId="6">[5]Lists!$F$454</definedName>
    <definedName name="List13_8" localSheetId="7">[5]Lists!$F$454</definedName>
    <definedName name="List13_8" localSheetId="8">[1]Lists!$F$454</definedName>
    <definedName name="List13_8" localSheetId="9">[1]Lists!$F$454</definedName>
    <definedName name="List13_8" localSheetId="10">[4]Lists!$F$454</definedName>
    <definedName name="List13_8" localSheetId="11">[4]Lists!$F$454</definedName>
    <definedName name="List13_8" localSheetId="12">[3]Lists!$F$454</definedName>
    <definedName name="List13_8" localSheetId="13">[3]Lists!$F$454</definedName>
    <definedName name="List13_8" localSheetId="14">[3]Lists!$F$454</definedName>
    <definedName name="List13_8" localSheetId="15">[3]Lists!$F$454</definedName>
    <definedName name="List13_8" localSheetId="16">[6]Lists!$F$454</definedName>
    <definedName name="List13_8" localSheetId="17">[6]Lists!$F$454</definedName>
    <definedName name="List13_8">[7]Lists!$F$454</definedName>
    <definedName name="List13_9" localSheetId="18">[2]Lists!$F$455</definedName>
    <definedName name="List13_9" localSheetId="19">[2]Lists!$F$455</definedName>
    <definedName name="List13_9" localSheetId="20">[2]Lists!$F$455</definedName>
    <definedName name="List13_9" localSheetId="21">[2]Lists!$F$455</definedName>
    <definedName name="List13_9" localSheetId="22">[2]Lists!$F$455</definedName>
    <definedName name="List13_9" localSheetId="23">[2]Lists!$F$455</definedName>
    <definedName name="List13_9" localSheetId="24">[3]Lists!$F$455</definedName>
    <definedName name="List13_9" localSheetId="25">[3]Lists!$F$455</definedName>
    <definedName name="List13_9" localSheetId="26">[4]Lists!$F$455</definedName>
    <definedName name="List13_9" localSheetId="27">[4]Lists!$F$455</definedName>
    <definedName name="List13_9" localSheetId="28">[4]Lists!$F$455</definedName>
    <definedName name="List13_9" localSheetId="4">[1]Lists!$F$455</definedName>
    <definedName name="List13_9" localSheetId="5">[1]Lists!$F$455</definedName>
    <definedName name="List13_9" localSheetId="6">[5]Lists!$F$455</definedName>
    <definedName name="List13_9" localSheetId="7">[5]Lists!$F$455</definedName>
    <definedName name="List13_9" localSheetId="8">[1]Lists!$F$455</definedName>
    <definedName name="List13_9" localSheetId="9">[1]Lists!$F$455</definedName>
    <definedName name="List13_9" localSheetId="10">[4]Lists!$F$455</definedName>
    <definedName name="List13_9" localSheetId="11">[4]Lists!$F$455</definedName>
    <definedName name="List13_9" localSheetId="12">[3]Lists!$F$455</definedName>
    <definedName name="List13_9" localSheetId="13">[3]Lists!$F$455</definedName>
    <definedName name="List13_9" localSheetId="14">[3]Lists!$F$455</definedName>
    <definedName name="List13_9" localSheetId="15">[3]Lists!$F$455</definedName>
    <definedName name="List13_9" localSheetId="16">[6]Lists!$F$455</definedName>
    <definedName name="List13_9" localSheetId="17">[6]Lists!$F$455</definedName>
    <definedName name="List13_9">[7]Lists!$F$455</definedName>
    <definedName name="list14_1" localSheetId="18">[2]Lists!$F$472</definedName>
    <definedName name="list14_1" localSheetId="19">[2]Lists!$F$472</definedName>
    <definedName name="list14_1" localSheetId="20">[2]Lists!$F$472</definedName>
    <definedName name="list14_1" localSheetId="21">[2]Lists!$F$472</definedName>
    <definedName name="list14_1" localSheetId="22">[2]Lists!$F$472</definedName>
    <definedName name="list14_1" localSheetId="23">[2]Lists!$F$472</definedName>
    <definedName name="list14_1" localSheetId="24">[3]Lists!$F$472</definedName>
    <definedName name="list14_1" localSheetId="25">[3]Lists!$F$472</definedName>
    <definedName name="list14_1" localSheetId="26">[4]Lists!$F$472</definedName>
    <definedName name="list14_1" localSheetId="27">[4]Lists!$F$472</definedName>
    <definedName name="list14_1" localSheetId="28">[4]Lists!$F$472</definedName>
    <definedName name="list14_1" localSheetId="4">[1]Lists!$F$472</definedName>
    <definedName name="list14_1" localSheetId="5">[1]Lists!$F$472</definedName>
    <definedName name="list14_1" localSheetId="6">[5]Lists!$F$472</definedName>
    <definedName name="list14_1" localSheetId="7">[5]Lists!$F$472</definedName>
    <definedName name="list14_1" localSheetId="8">[1]Lists!$F$472</definedName>
    <definedName name="list14_1" localSheetId="9">[1]Lists!$F$472</definedName>
    <definedName name="list14_1" localSheetId="10">[4]Lists!$F$472</definedName>
    <definedName name="list14_1" localSheetId="11">[4]Lists!$F$472</definedName>
    <definedName name="list14_1" localSheetId="12">[3]Lists!$F$472</definedName>
    <definedName name="list14_1" localSheetId="13">[3]Lists!$F$472</definedName>
    <definedName name="list14_1" localSheetId="14">[3]Lists!$F$472</definedName>
    <definedName name="list14_1" localSheetId="15">[3]Lists!$F$472</definedName>
    <definedName name="list14_1" localSheetId="16">[6]Lists!$F$472</definedName>
    <definedName name="list14_1" localSheetId="17">[6]Lists!$F$472</definedName>
    <definedName name="list14_1">[7]Lists!$F$472</definedName>
    <definedName name="List14_10" localSheetId="18">[2]Lists!$F$484</definedName>
    <definedName name="List14_10" localSheetId="19">[2]Lists!$F$484</definedName>
    <definedName name="List14_10" localSheetId="20">[2]Lists!$F$484</definedName>
    <definedName name="List14_10" localSheetId="21">[2]Lists!$F$484</definedName>
    <definedName name="List14_10" localSheetId="22">[2]Lists!$F$484</definedName>
    <definedName name="List14_10" localSheetId="23">[2]Lists!$F$484</definedName>
    <definedName name="List14_10" localSheetId="24">[3]Lists!$F$484</definedName>
    <definedName name="List14_10" localSheetId="25">[3]Lists!$F$484</definedName>
    <definedName name="List14_10" localSheetId="26">[4]Lists!$F$484</definedName>
    <definedName name="List14_10" localSheetId="27">[4]Lists!$F$484</definedName>
    <definedName name="List14_10" localSheetId="28">[4]Lists!$F$484</definedName>
    <definedName name="List14_10" localSheetId="4">[1]Lists!$F$484</definedName>
    <definedName name="List14_10" localSheetId="5">[1]Lists!$F$484</definedName>
    <definedName name="List14_10" localSheetId="6">[5]Lists!$F$484</definedName>
    <definedName name="List14_10" localSheetId="7">[5]Lists!$F$484</definedName>
    <definedName name="List14_10" localSheetId="8">[1]Lists!$F$484</definedName>
    <definedName name="List14_10" localSheetId="9">[1]Lists!$F$484</definedName>
    <definedName name="List14_10" localSheetId="10">[4]Lists!$F$484</definedName>
    <definedName name="List14_10" localSheetId="11">[4]Lists!$F$484</definedName>
    <definedName name="List14_10" localSheetId="12">[3]Lists!$F$484</definedName>
    <definedName name="List14_10" localSheetId="13">[3]Lists!$F$484</definedName>
    <definedName name="List14_10" localSheetId="14">[3]Lists!$F$484</definedName>
    <definedName name="List14_10" localSheetId="15">[3]Lists!$F$484</definedName>
    <definedName name="List14_10" localSheetId="16">[6]Lists!$F$484</definedName>
    <definedName name="List14_10" localSheetId="17">[6]Lists!$F$484</definedName>
    <definedName name="List14_10">[7]Lists!$F$484</definedName>
    <definedName name="list14_2" localSheetId="18">[2]Lists!$F$476</definedName>
    <definedName name="list14_2" localSheetId="19">[2]Lists!$F$476</definedName>
    <definedName name="list14_2" localSheetId="20">[2]Lists!$F$476</definedName>
    <definedName name="list14_2" localSheetId="21">[2]Lists!$F$476</definedName>
    <definedName name="list14_2" localSheetId="22">[2]Lists!$F$476</definedName>
    <definedName name="list14_2" localSheetId="23">[2]Lists!$F$476</definedName>
    <definedName name="list14_2" localSheetId="24">[3]Lists!$F$476</definedName>
    <definedName name="list14_2" localSheetId="25">[3]Lists!$F$476</definedName>
    <definedName name="list14_2" localSheetId="26">[4]Lists!$F$476</definedName>
    <definedName name="list14_2" localSheetId="27">[4]Lists!$F$476</definedName>
    <definedName name="list14_2" localSheetId="28">[4]Lists!$F$476</definedName>
    <definedName name="list14_2" localSheetId="4">[1]Lists!$F$476</definedName>
    <definedName name="list14_2" localSheetId="5">[1]Lists!$F$476</definedName>
    <definedName name="list14_2" localSheetId="6">[5]Lists!$F$476</definedName>
    <definedName name="list14_2" localSheetId="7">[5]Lists!$F$476</definedName>
    <definedName name="list14_2" localSheetId="8">[1]Lists!$F$476</definedName>
    <definedName name="list14_2" localSheetId="9">[1]Lists!$F$476</definedName>
    <definedName name="list14_2" localSheetId="10">[4]Lists!$F$476</definedName>
    <definedName name="list14_2" localSheetId="11">[4]Lists!$F$476</definedName>
    <definedName name="list14_2" localSheetId="12">[3]Lists!$F$476</definedName>
    <definedName name="list14_2" localSheetId="13">[3]Lists!$F$476</definedName>
    <definedName name="list14_2" localSheetId="14">[3]Lists!$F$476</definedName>
    <definedName name="list14_2" localSheetId="15">[3]Lists!$F$476</definedName>
    <definedName name="list14_2" localSheetId="16">[6]Lists!$F$476</definedName>
    <definedName name="list14_2" localSheetId="17">[6]Lists!$F$476</definedName>
    <definedName name="list14_2">[7]Lists!$F$476</definedName>
    <definedName name="List14_3" localSheetId="18">[2]Lists!$F$477</definedName>
    <definedName name="List14_3" localSheetId="19">[2]Lists!$F$477</definedName>
    <definedName name="List14_3" localSheetId="20">[2]Lists!$F$477</definedName>
    <definedName name="List14_3" localSheetId="21">[2]Lists!$F$477</definedName>
    <definedName name="List14_3" localSheetId="22">[2]Lists!$F$477</definedName>
    <definedName name="List14_3" localSheetId="23">[2]Lists!$F$477</definedName>
    <definedName name="List14_3" localSheetId="24">[3]Lists!$F$477</definedName>
    <definedName name="List14_3" localSheetId="25">[3]Lists!$F$477</definedName>
    <definedName name="List14_3" localSheetId="26">[4]Lists!$F$477</definedName>
    <definedName name="List14_3" localSheetId="27">[4]Lists!$F$477</definedName>
    <definedName name="List14_3" localSheetId="28">[4]Lists!$F$477</definedName>
    <definedName name="List14_3" localSheetId="4">[1]Lists!$F$477</definedName>
    <definedName name="List14_3" localSheetId="5">[1]Lists!$F$477</definedName>
    <definedName name="List14_3" localSheetId="6">[5]Lists!$F$477</definedName>
    <definedName name="List14_3" localSheetId="7">[5]Lists!$F$477</definedName>
    <definedName name="List14_3" localSheetId="8">[1]Lists!$F$477</definedName>
    <definedName name="List14_3" localSheetId="9">[1]Lists!$F$477</definedName>
    <definedName name="List14_3" localSheetId="10">[4]Lists!$F$477</definedName>
    <definedName name="List14_3" localSheetId="11">[4]Lists!$F$477</definedName>
    <definedName name="List14_3" localSheetId="12">[3]Lists!$F$477</definedName>
    <definedName name="List14_3" localSheetId="13">[3]Lists!$F$477</definedName>
    <definedName name="List14_3" localSheetId="14">[3]Lists!$F$477</definedName>
    <definedName name="List14_3" localSheetId="15">[3]Lists!$F$477</definedName>
    <definedName name="List14_3" localSheetId="16">[6]Lists!$F$477</definedName>
    <definedName name="List14_3" localSheetId="17">[6]Lists!$F$477</definedName>
    <definedName name="List14_3">[7]Lists!$F$477</definedName>
    <definedName name="List14_4" localSheetId="18">[2]Lists!$F$478</definedName>
    <definedName name="List14_4" localSheetId="19">[2]Lists!$F$478</definedName>
    <definedName name="List14_4" localSheetId="20">[2]Lists!$F$478</definedName>
    <definedName name="List14_4" localSheetId="21">[2]Lists!$F$478</definedName>
    <definedName name="List14_4" localSheetId="22">[2]Lists!$F$478</definedName>
    <definedName name="List14_4" localSheetId="23">[2]Lists!$F$478</definedName>
    <definedName name="List14_4" localSheetId="24">[3]Lists!$F$478</definedName>
    <definedName name="List14_4" localSheetId="25">[3]Lists!$F$478</definedName>
    <definedName name="List14_4" localSheetId="26">[4]Lists!$F$478</definedName>
    <definedName name="List14_4" localSheetId="27">[4]Lists!$F$478</definedName>
    <definedName name="List14_4" localSheetId="28">[4]Lists!$F$478</definedName>
    <definedName name="List14_4" localSheetId="4">[1]Lists!$F$478</definedName>
    <definedName name="List14_4" localSheetId="5">[1]Lists!$F$478</definedName>
    <definedName name="List14_4" localSheetId="6">[5]Lists!$F$478</definedName>
    <definedName name="List14_4" localSheetId="7">[5]Lists!$F$478</definedName>
    <definedName name="List14_4" localSheetId="8">[1]Lists!$F$478</definedName>
    <definedName name="List14_4" localSheetId="9">[1]Lists!$F$478</definedName>
    <definedName name="List14_4" localSheetId="10">[4]Lists!$F$478</definedName>
    <definedName name="List14_4" localSheetId="11">[4]Lists!$F$478</definedName>
    <definedName name="List14_4" localSheetId="12">[3]Lists!$F$478</definedName>
    <definedName name="List14_4" localSheetId="13">[3]Lists!$F$478</definedName>
    <definedName name="List14_4" localSheetId="14">[3]Lists!$F$478</definedName>
    <definedName name="List14_4" localSheetId="15">[3]Lists!$F$478</definedName>
    <definedName name="List14_4" localSheetId="16">[6]Lists!$F$478</definedName>
    <definedName name="List14_4" localSheetId="17">[6]Lists!$F$478</definedName>
    <definedName name="List14_4">[7]Lists!$F$478</definedName>
    <definedName name="List14_5" localSheetId="18">[2]Lists!$F$479</definedName>
    <definedName name="List14_5" localSheetId="19">[2]Lists!$F$479</definedName>
    <definedName name="List14_5" localSheetId="20">[2]Lists!$F$479</definedName>
    <definedName name="List14_5" localSheetId="21">[2]Lists!$F$479</definedName>
    <definedName name="List14_5" localSheetId="22">[2]Lists!$F$479</definedName>
    <definedName name="List14_5" localSheetId="23">[2]Lists!$F$479</definedName>
    <definedName name="List14_5" localSheetId="24">[3]Lists!$F$479</definedName>
    <definedName name="List14_5" localSheetId="25">[3]Lists!$F$479</definedName>
    <definedName name="List14_5" localSheetId="26">[4]Lists!$F$479</definedName>
    <definedName name="List14_5" localSheetId="27">[4]Lists!$F$479</definedName>
    <definedName name="List14_5" localSheetId="28">[4]Lists!$F$479</definedName>
    <definedName name="List14_5" localSheetId="4">[1]Lists!$F$479</definedName>
    <definedName name="List14_5" localSheetId="5">[1]Lists!$F$479</definedName>
    <definedName name="List14_5" localSheetId="6">[5]Lists!$F$479</definedName>
    <definedName name="List14_5" localSheetId="7">[5]Lists!$F$479</definedName>
    <definedName name="List14_5" localSheetId="8">[1]Lists!$F$479</definedName>
    <definedName name="List14_5" localSheetId="9">[1]Lists!$F$479</definedName>
    <definedName name="List14_5" localSheetId="10">[4]Lists!$F$479</definedName>
    <definedName name="List14_5" localSheetId="11">[4]Lists!$F$479</definedName>
    <definedName name="List14_5" localSheetId="12">[3]Lists!$F$479</definedName>
    <definedName name="List14_5" localSheetId="13">[3]Lists!$F$479</definedName>
    <definedName name="List14_5" localSheetId="14">[3]Lists!$F$479</definedName>
    <definedName name="List14_5" localSheetId="15">[3]Lists!$F$479</definedName>
    <definedName name="List14_5" localSheetId="16">[6]Lists!$F$479</definedName>
    <definedName name="List14_5" localSheetId="17">[6]Lists!$F$479</definedName>
    <definedName name="List14_5">[7]Lists!$F$479</definedName>
    <definedName name="List14_6" localSheetId="18">[2]Lists!$F$480</definedName>
    <definedName name="List14_6" localSheetId="19">[2]Lists!$F$480</definedName>
    <definedName name="List14_6" localSheetId="20">[2]Lists!$F$480</definedName>
    <definedName name="List14_6" localSheetId="21">[2]Lists!$F$480</definedName>
    <definedName name="List14_6" localSheetId="22">[2]Lists!$F$480</definedName>
    <definedName name="List14_6" localSheetId="23">[2]Lists!$F$480</definedName>
    <definedName name="List14_6" localSheetId="24">[3]Lists!$F$480</definedName>
    <definedName name="List14_6" localSheetId="25">[3]Lists!$F$480</definedName>
    <definedName name="List14_6" localSheetId="26">[4]Lists!$F$480</definedName>
    <definedName name="List14_6" localSheetId="27">[4]Lists!$F$480</definedName>
    <definedName name="List14_6" localSheetId="28">[4]Lists!$F$480</definedName>
    <definedName name="List14_6" localSheetId="4">[1]Lists!$F$480</definedName>
    <definedName name="List14_6" localSheetId="5">[1]Lists!$F$480</definedName>
    <definedName name="List14_6" localSheetId="6">[5]Lists!$F$480</definedName>
    <definedName name="List14_6" localSheetId="7">[5]Lists!$F$480</definedName>
    <definedName name="List14_6" localSheetId="8">[1]Lists!$F$480</definedName>
    <definedName name="List14_6" localSheetId="9">[1]Lists!$F$480</definedName>
    <definedName name="List14_6" localSheetId="10">[4]Lists!$F$480</definedName>
    <definedName name="List14_6" localSheetId="11">[4]Lists!$F$480</definedName>
    <definedName name="List14_6" localSheetId="12">[3]Lists!$F$480</definedName>
    <definedName name="List14_6" localSheetId="13">[3]Lists!$F$480</definedName>
    <definedName name="List14_6" localSheetId="14">[3]Lists!$F$480</definedName>
    <definedName name="List14_6" localSheetId="15">[3]Lists!$F$480</definedName>
    <definedName name="List14_6" localSheetId="16">[6]Lists!$F$480</definedName>
    <definedName name="List14_6" localSheetId="17">[6]Lists!$F$480</definedName>
    <definedName name="List14_6">[7]Lists!$F$480</definedName>
    <definedName name="List14_7" localSheetId="18">[2]Lists!$F$481</definedName>
    <definedName name="List14_7" localSheetId="19">[2]Lists!$F$481</definedName>
    <definedName name="List14_7" localSheetId="20">[2]Lists!$F$481</definedName>
    <definedName name="List14_7" localSheetId="21">[2]Lists!$F$481</definedName>
    <definedName name="List14_7" localSheetId="22">[2]Lists!$F$481</definedName>
    <definedName name="List14_7" localSheetId="23">[2]Lists!$F$481</definedName>
    <definedName name="List14_7" localSheetId="24">[3]Lists!$F$481</definedName>
    <definedName name="List14_7" localSheetId="25">[3]Lists!$F$481</definedName>
    <definedName name="List14_7" localSheetId="26">[4]Lists!$F$481</definedName>
    <definedName name="List14_7" localSheetId="27">[4]Lists!$F$481</definedName>
    <definedName name="List14_7" localSheetId="28">[4]Lists!$F$481</definedName>
    <definedName name="List14_7" localSheetId="4">[1]Lists!$F$481</definedName>
    <definedName name="List14_7" localSheetId="5">[1]Lists!$F$481</definedName>
    <definedName name="List14_7" localSheetId="6">[5]Lists!$F$481</definedName>
    <definedName name="List14_7" localSheetId="7">[5]Lists!$F$481</definedName>
    <definedName name="List14_7" localSheetId="8">[1]Lists!$F$481</definedName>
    <definedName name="List14_7" localSheetId="9">[1]Lists!$F$481</definedName>
    <definedName name="List14_7" localSheetId="10">[4]Lists!$F$481</definedName>
    <definedName name="List14_7" localSheetId="11">[4]Lists!$F$481</definedName>
    <definedName name="List14_7" localSheetId="12">[3]Lists!$F$481</definedName>
    <definedName name="List14_7" localSheetId="13">[3]Lists!$F$481</definedName>
    <definedName name="List14_7" localSheetId="14">[3]Lists!$F$481</definedName>
    <definedName name="List14_7" localSheetId="15">[3]Lists!$F$481</definedName>
    <definedName name="List14_7" localSheetId="16">[6]Lists!$F$481</definedName>
    <definedName name="List14_7" localSheetId="17">[6]Lists!$F$481</definedName>
    <definedName name="List14_7">[7]Lists!$F$481</definedName>
    <definedName name="LIst14_8" localSheetId="18">[2]Lists!$F$482</definedName>
    <definedName name="LIst14_8" localSheetId="19">[2]Lists!$F$482</definedName>
    <definedName name="LIst14_8" localSheetId="20">[2]Lists!$F$482</definedName>
    <definedName name="LIst14_8" localSheetId="21">[2]Lists!$F$482</definedName>
    <definedName name="LIst14_8" localSheetId="22">[2]Lists!$F$482</definedName>
    <definedName name="LIst14_8" localSheetId="23">[2]Lists!$F$482</definedName>
    <definedName name="LIst14_8" localSheetId="24">[3]Lists!$F$482</definedName>
    <definedName name="LIst14_8" localSheetId="25">[3]Lists!$F$482</definedName>
    <definedName name="LIst14_8" localSheetId="26">[4]Lists!$F$482</definedName>
    <definedName name="LIst14_8" localSheetId="27">[4]Lists!$F$482</definedName>
    <definedName name="LIst14_8" localSheetId="28">[4]Lists!$F$482</definedName>
    <definedName name="LIst14_8" localSheetId="4">[1]Lists!$F$482</definedName>
    <definedName name="LIst14_8" localSheetId="5">[1]Lists!$F$482</definedName>
    <definedName name="LIst14_8" localSheetId="6">[5]Lists!$F$482</definedName>
    <definedName name="LIst14_8" localSheetId="7">[5]Lists!$F$482</definedName>
    <definedName name="LIst14_8" localSheetId="8">[1]Lists!$F$482</definedName>
    <definedName name="LIst14_8" localSheetId="9">[1]Lists!$F$482</definedName>
    <definedName name="LIst14_8" localSheetId="10">[4]Lists!$F$482</definedName>
    <definedName name="LIst14_8" localSheetId="11">[4]Lists!$F$482</definedName>
    <definedName name="LIst14_8" localSheetId="12">[3]Lists!$F$482</definedName>
    <definedName name="LIst14_8" localSheetId="13">[3]Lists!$F$482</definedName>
    <definedName name="LIst14_8" localSheetId="14">[3]Lists!$F$482</definedName>
    <definedName name="LIst14_8" localSheetId="15">[3]Lists!$F$482</definedName>
    <definedName name="LIst14_8" localSheetId="16">[6]Lists!$F$482</definedName>
    <definedName name="LIst14_8" localSheetId="17">[6]Lists!$F$482</definedName>
    <definedName name="LIst14_8">[7]Lists!$F$482</definedName>
    <definedName name="List14_9" localSheetId="18">[2]Lists!$F$483</definedName>
    <definedName name="List14_9" localSheetId="19">[2]Lists!$F$483</definedName>
    <definedName name="List14_9" localSheetId="20">[2]Lists!$F$483</definedName>
    <definedName name="List14_9" localSheetId="21">[2]Lists!$F$483</definedName>
    <definedName name="List14_9" localSheetId="22">[2]Lists!$F$483</definedName>
    <definedName name="List14_9" localSheetId="23">[2]Lists!$F$483</definedName>
    <definedName name="List14_9" localSheetId="24">[3]Lists!$F$483</definedName>
    <definedName name="List14_9" localSheetId="25">[3]Lists!$F$483</definedName>
    <definedName name="List14_9" localSheetId="26">[4]Lists!$F$483</definedName>
    <definedName name="List14_9" localSheetId="27">[4]Lists!$F$483</definedName>
    <definedName name="List14_9" localSheetId="28">[4]Lists!$F$483</definedName>
    <definedName name="List14_9" localSheetId="4">[1]Lists!$F$483</definedName>
    <definedName name="List14_9" localSheetId="5">[1]Lists!$F$483</definedName>
    <definedName name="List14_9" localSheetId="6">[5]Lists!$F$483</definedName>
    <definedName name="List14_9" localSheetId="7">[5]Lists!$F$483</definedName>
    <definedName name="List14_9" localSheetId="8">[1]Lists!$F$483</definedName>
    <definedName name="List14_9" localSheetId="9">[1]Lists!$F$483</definedName>
    <definedName name="List14_9" localSheetId="10">[4]Lists!$F$483</definedName>
    <definedName name="List14_9" localSheetId="11">[4]Lists!$F$483</definedName>
    <definedName name="List14_9" localSheetId="12">[3]Lists!$F$483</definedName>
    <definedName name="List14_9" localSheetId="13">[3]Lists!$F$483</definedName>
    <definedName name="List14_9" localSheetId="14">[3]Lists!$F$483</definedName>
    <definedName name="List14_9" localSheetId="15">[3]Lists!$F$483</definedName>
    <definedName name="List14_9" localSheetId="16">[6]Lists!$F$483</definedName>
    <definedName name="List14_9" localSheetId="17">[6]Lists!$F$483</definedName>
    <definedName name="List14_9">[7]Lists!$F$483</definedName>
    <definedName name="no_linked_study">"Rounded Rectangle 11"</definedName>
    <definedName name="ouput_1">#REF!</definedName>
    <definedName name="output_10" localSheetId="28">#REF!</definedName>
    <definedName name="output_10">#REF!</definedName>
    <definedName name="output_11" localSheetId="28">#REF!</definedName>
    <definedName name="output_11">#REF!</definedName>
    <definedName name="output_12" localSheetId="18">#REF!</definedName>
    <definedName name="output_12" localSheetId="19">#REF!</definedName>
    <definedName name="output_12" localSheetId="20">#REF!</definedName>
    <definedName name="output_12" localSheetId="21">#REF!</definedName>
    <definedName name="output_12" localSheetId="22">#REF!</definedName>
    <definedName name="output_12" localSheetId="23">#REF!</definedName>
    <definedName name="output_12" localSheetId="28">[4]final_data!#REF!</definedName>
    <definedName name="output_12" localSheetId="10">[4]final_data!#REF!</definedName>
    <definedName name="output_12" localSheetId="11">[4]final_data!#REF!</definedName>
    <definedName name="output_12">[4]final_data!#REF!</definedName>
    <definedName name="output_13" localSheetId="28">#REF!</definedName>
    <definedName name="output_13">#REF!</definedName>
    <definedName name="output_14" localSheetId="28">#REF!</definedName>
    <definedName name="output_14">#REF!</definedName>
    <definedName name="output_15" localSheetId="28">#REF!</definedName>
    <definedName name="output_15">#REF!</definedName>
    <definedName name="output_16" localSheetId="28">#REF!</definedName>
    <definedName name="output_16">#REF!</definedName>
    <definedName name="output_2" localSheetId="28">#REF!</definedName>
    <definedName name="output_2">#REF!</definedName>
    <definedName name="output_3" localSheetId="28">#REF!</definedName>
    <definedName name="output_3">#REF!</definedName>
    <definedName name="output_4" localSheetId="28">#REF!</definedName>
    <definedName name="output_4">#REF!</definedName>
    <definedName name="output_5" localSheetId="28">#REF!</definedName>
    <definedName name="output_5">#REF!</definedName>
    <definedName name="output_6" localSheetId="28">#REF!</definedName>
    <definedName name="output_6">#REF!</definedName>
    <definedName name="output_7" localSheetId="28">#REF!</definedName>
    <definedName name="output_7">#REF!</definedName>
    <definedName name="output_8" localSheetId="28">#REF!</definedName>
    <definedName name="output_8">#REF!</definedName>
    <definedName name="output_9" localSheetId="28">#REF!</definedName>
    <definedName name="output_9">#REF!</definedName>
    <definedName name="_xlnm.Print_Area" localSheetId="18">'10A. Overview 9 - Vaptans - SR'!$A$1:$G$24</definedName>
    <definedName name="_xlnm.Print_Area" localSheetId="19">'10B. Results 9 - Vaptans - SR'!$A$1:$J$538</definedName>
    <definedName name="_xlnm.Print_Area" localSheetId="20">'10C. Overview 9 - Vaptans - RCT'!$A$1:$G$40</definedName>
    <definedName name="_xlnm.Print_Area" localSheetId="21">'10D. Results 9 - Vaptans -RCT'!$A$1:$H$116</definedName>
    <definedName name="_xlnm.Print_Area" localSheetId="22">'10E. Overview 9 -Vaptans - Obs'!$A$1:$F$20</definedName>
    <definedName name="_xlnm.Print_Area" localSheetId="23">'10F. Results 9 - Vaptans - Obs'!$A$1:$C$26</definedName>
    <definedName name="_xlnm.Print_Area" localSheetId="24">'11A. Overview 10 - Steroids '!$A$1:$G$11</definedName>
    <definedName name="_xlnm.Print_Area" localSheetId="25">'11B. Results 10 - Steroids '!$A$1:$C$11</definedName>
    <definedName name="_xlnm.Print_Area" localSheetId="26">'12A. Overview 11 Fluid Restrict'!$A$1:$H$10</definedName>
    <definedName name="_xlnm.Print_Area" localSheetId="27">'12B. Results 11 Fluid Restrict'!$A$1:$C$10</definedName>
    <definedName name="_xlnm.Print_Area" localSheetId="28">'13A. Correction Speed'!$A$1:$AN$311</definedName>
    <definedName name="_xlnm.Print_Area" localSheetId="0">'1A. Overview - Diagnostics'!$A$1:$H$16</definedName>
    <definedName name="_xlnm.Print_Area" localSheetId="1">'1B. Results - Diagnostics'!$A$1:$N$38</definedName>
    <definedName name="_xlnm.Print_Area" localSheetId="2">'2A. Overview 1 - Saline'!$A$1:$G$23</definedName>
    <definedName name="_xlnm.Print_Area" localSheetId="3">'2B. Results 1 - Saline'!$A$1:$C$30</definedName>
    <definedName name="_xlnm.Print_Area" localSheetId="4">'3A. Overview 2 - Urea'!$A$1:$G$21</definedName>
    <definedName name="_xlnm.Print_Area" localSheetId="5">'3B. Results 2 - Urea'!$A$1:$C$16</definedName>
    <definedName name="_xlnm.Print_Area" localSheetId="6">'4A. Overview 3 - Demeclo'!$A$1:$H$27</definedName>
    <definedName name="_xlnm.Print_Area" localSheetId="7">'4B. Results 3 - Demeclo'!$A$1:$C$33</definedName>
    <definedName name="_xlnm.Print_Area" localSheetId="8">'5A. Overview 4 - Lithium'!$A$1:$H$7</definedName>
    <definedName name="_xlnm.Print_Area" localSheetId="9">'5B. Results 4 - Lithium '!$A$1:$C$3</definedName>
    <definedName name="_xlnm.Print_Area" localSheetId="10">'6A. Overview 5 - Mannitol'!$A$1:$G$7</definedName>
    <definedName name="_xlnm.Print_Area" localSheetId="11">'6B. Results 5 - Mannitol'!$A$1:$C$3</definedName>
    <definedName name="_xlnm.Print_Area" localSheetId="12">'7A. Overview 6 - Diuretics'!$A$1:$G$17</definedName>
    <definedName name="_xlnm.Print_Area" localSheetId="13">'7B. Results 6 - Diuretics  '!$A$1:$C$11</definedName>
    <definedName name="_xlnm.Print_Area" localSheetId="14">'8A. Overview 7 - Desmopressin'!$A$1:$G$13</definedName>
    <definedName name="_xlnm.Print_Area" localSheetId="15">'8B. Results 7 - Desmopressin  '!$A$1:$C$15</definedName>
    <definedName name="_xlnm.Print_Area" localSheetId="16">'9A. Overview 8 - Phenytoin'!$A$1:$G$11</definedName>
    <definedName name="_xlnm.Print_Area" localSheetId="17">'9B. Results 8 - Phenytoin'!$A$1:$D$13</definedName>
    <definedName name="_xlnm.Print_Titles" localSheetId="0">'1A. Overview - Diagnostics'!$1:$1</definedName>
    <definedName name="_xlnm.Print_Titles" localSheetId="1">'1B. Results - Diagnostics'!$1:$1</definedName>
    <definedName name="_xlnm.Print_Titles" localSheetId="2">'2A. Overview 1 - Saline'!$1:$1</definedName>
    <definedName name="ref_manager" localSheetId="18">[2]Characteristics!$D$11,[2]Characteristics!$D$13,[2]Characteristics!$D$15</definedName>
    <definedName name="ref_manager" localSheetId="19">[2]Characteristics!$D$11,[2]Characteristics!$D$13,[2]Characteristics!$D$15</definedName>
    <definedName name="ref_manager" localSheetId="20">[2]Characteristics!$D$11,[2]Characteristics!$D$13,[2]Characteristics!$D$15</definedName>
    <definedName name="ref_manager" localSheetId="21">[2]Characteristics!$D$11,[2]Characteristics!$D$13,[2]Characteristics!$D$15</definedName>
    <definedName name="ref_manager" localSheetId="22">[2]Characteristics!$D$11,[2]Characteristics!$D$13,[2]Characteristics!$D$15</definedName>
    <definedName name="ref_manager" localSheetId="23">[2]Characteristics!$D$11,[2]Characteristics!$D$13,[2]Characteristics!$D$15</definedName>
    <definedName name="ref_manager" localSheetId="24">[3]Characteristics!$D$11,[3]Characteristics!$D$13,[3]Characteristics!$D$15</definedName>
    <definedName name="ref_manager" localSheetId="25">[3]Characteristics!$D$11,[3]Characteristics!$D$13,[3]Characteristics!$D$15</definedName>
    <definedName name="ref_manager" localSheetId="26">[4]Characteristics!$D$11,[4]Characteristics!$D$13,[4]Characteristics!$D$15</definedName>
    <definedName name="ref_manager" localSheetId="27">[4]Characteristics!$D$11,[4]Characteristics!$D$13,[4]Characteristics!$D$15</definedName>
    <definedName name="ref_manager" localSheetId="28">[4]Characteristics!$D$11,[4]Characteristics!$D$13,[4]Characteristics!$D$15</definedName>
    <definedName name="ref_manager" localSheetId="4">[1]Characteristics!$D$11,[1]Characteristics!$D$13,[1]Characteristics!$D$15</definedName>
    <definedName name="ref_manager" localSheetId="5">[1]Characteristics!$D$11,[1]Characteristics!$D$13,[1]Characteristics!$D$15</definedName>
    <definedName name="ref_manager" localSheetId="6">[5]Characteristics!$D$11,[5]Characteristics!$D$13,[5]Characteristics!$D$15</definedName>
    <definedName name="ref_manager" localSheetId="7">[5]Characteristics!$D$11,[5]Characteristics!$D$13,[5]Characteristics!$D$15</definedName>
    <definedName name="ref_manager" localSheetId="8">[1]Characteristics!$D$11,[1]Characteristics!$D$13,[1]Characteristics!$D$15</definedName>
    <definedName name="ref_manager" localSheetId="9">[1]Characteristics!$D$11,[1]Characteristics!$D$13,[1]Characteristics!$D$15</definedName>
    <definedName name="ref_manager" localSheetId="10">[4]Characteristics!$D$11,[4]Characteristics!$D$13,[4]Characteristics!$D$15</definedName>
    <definedName name="ref_manager" localSheetId="11">[4]Characteristics!$D$11,[4]Characteristics!$D$13,[4]Characteristics!$D$15</definedName>
    <definedName name="ref_manager" localSheetId="12">[3]Characteristics!$D$11,[3]Characteristics!$D$13,[3]Characteristics!$D$15</definedName>
    <definedName name="ref_manager" localSheetId="13">[3]Characteristics!$D$11,[3]Characteristics!$D$13,[3]Characteristics!$D$15</definedName>
    <definedName name="ref_manager" localSheetId="14">[3]Characteristics!$D$11,[3]Characteristics!$D$13,[3]Characteristics!$D$15</definedName>
    <definedName name="ref_manager" localSheetId="15">[3]Characteristics!$D$11,[3]Characteristics!$D$13,[3]Characteristics!$D$15</definedName>
    <definedName name="ref_manager" localSheetId="16">[6]Characteristics!$D$11,[6]Characteristics!$D$13,[6]Characteristics!$D$15</definedName>
    <definedName name="ref_manager" localSheetId="17">[6]Characteristics!$D$11,[6]Characteristics!$D$13,[6]Characteristics!$D$15</definedName>
    <definedName name="ref_manager">[7]Characteristics!$D$11,[7]Characteristics!$D$13,[7]Characteristics!$D$15</definedName>
    <definedName name="resultaat10" localSheetId="18">[2]Results!$D$51</definedName>
    <definedName name="resultaat10" localSheetId="19">[2]Results!$D$51</definedName>
    <definedName name="resultaat10" localSheetId="20">[2]Results!$D$51</definedName>
    <definedName name="resultaat10" localSheetId="21">[2]Results!$D$51</definedName>
    <definedName name="resultaat10" localSheetId="22">[2]Results!$D$51</definedName>
    <definedName name="resultaat10" localSheetId="23">[2]Results!$D$51</definedName>
    <definedName name="resultaat10" localSheetId="24">[3]Results!$D$51</definedName>
    <definedName name="resultaat10" localSheetId="25">[3]Results!$D$51</definedName>
    <definedName name="resultaat10" localSheetId="26">[4]Results!$D$51</definedName>
    <definedName name="resultaat10" localSheetId="27">[4]Results!$D$51</definedName>
    <definedName name="resultaat10" localSheetId="28">[4]Results!$D$51</definedName>
    <definedName name="resultaat10" localSheetId="4">[1]Results!$D$51</definedName>
    <definedName name="resultaat10" localSheetId="5">[1]Results!$D$51</definedName>
    <definedName name="resultaat10" localSheetId="6">[5]Results!$D$51</definedName>
    <definedName name="resultaat10" localSheetId="7">[5]Results!$D$51</definedName>
    <definedName name="resultaat10" localSheetId="8">[1]Results!$D$51</definedName>
    <definedName name="resultaat10" localSheetId="9">[1]Results!$D$51</definedName>
    <definedName name="resultaat10" localSheetId="10">[4]Results!$D$51</definedName>
    <definedName name="resultaat10" localSheetId="11">[4]Results!$D$51</definedName>
    <definedName name="resultaat10" localSheetId="12">[3]Results!$D$51</definedName>
    <definedName name="resultaat10" localSheetId="13">[3]Results!$D$51</definedName>
    <definedName name="resultaat10" localSheetId="14">[3]Results!$D$51</definedName>
    <definedName name="resultaat10" localSheetId="15">[3]Results!$D$51</definedName>
    <definedName name="resultaat10" localSheetId="16">[6]Results!$D$51</definedName>
    <definedName name="resultaat10" localSheetId="17">[6]Results!$D$51</definedName>
    <definedName name="resultaat10">[7]Results!$D$51</definedName>
    <definedName name="resultaat11" localSheetId="18">[2]Results!$D$53</definedName>
    <definedName name="resultaat11" localSheetId="19">[2]Results!$D$53</definedName>
    <definedName name="resultaat11" localSheetId="20">[2]Results!$D$53</definedName>
    <definedName name="resultaat11" localSheetId="21">[2]Results!$D$53</definedName>
    <definedName name="resultaat11" localSheetId="22">[2]Results!$D$53</definedName>
    <definedName name="resultaat11" localSheetId="23">[2]Results!$D$53</definedName>
    <definedName name="resultaat11" localSheetId="24">[3]Results!$D$53</definedName>
    <definedName name="resultaat11" localSheetId="25">[3]Results!$D$53</definedName>
    <definedName name="resultaat11" localSheetId="26">[4]Results!$D$53</definedName>
    <definedName name="resultaat11" localSheetId="27">[4]Results!$D$53</definedName>
    <definedName name="resultaat11" localSheetId="28">[4]Results!$D$53</definedName>
    <definedName name="resultaat11" localSheetId="4">[1]Results!$D$53</definedName>
    <definedName name="resultaat11" localSheetId="5">[1]Results!$D$53</definedName>
    <definedName name="resultaat11" localSheetId="6">[5]Results!$D$53</definedName>
    <definedName name="resultaat11" localSheetId="7">[5]Results!$D$53</definedName>
    <definedName name="resultaat11" localSheetId="8">[1]Results!$D$53</definedName>
    <definedName name="resultaat11" localSheetId="9">[1]Results!$D$53</definedName>
    <definedName name="resultaat11" localSheetId="10">[4]Results!$D$53</definedName>
    <definedName name="resultaat11" localSheetId="11">[4]Results!$D$53</definedName>
    <definedName name="resultaat11" localSheetId="12">[3]Results!$D$53</definedName>
    <definedName name="resultaat11" localSheetId="13">[3]Results!$D$53</definedName>
    <definedName name="resultaat11" localSheetId="14">[3]Results!$D$53</definedName>
    <definedName name="resultaat11" localSheetId="15">[3]Results!$D$53</definedName>
    <definedName name="resultaat11" localSheetId="16">[6]Results!$D$53</definedName>
    <definedName name="resultaat11" localSheetId="17">[6]Results!$D$53</definedName>
    <definedName name="resultaat11">[7]Results!$D$53</definedName>
    <definedName name="resultaat12" localSheetId="18">[2]Results!$D$55</definedName>
    <definedName name="resultaat12" localSheetId="19">[2]Results!$D$55</definedName>
    <definedName name="resultaat12" localSheetId="20">[2]Results!$D$55</definedName>
    <definedName name="resultaat12" localSheetId="21">[2]Results!$D$55</definedName>
    <definedName name="resultaat12" localSheetId="22">[2]Results!$D$55</definedName>
    <definedName name="resultaat12" localSheetId="23">[2]Results!$D$55</definedName>
    <definedName name="resultaat12" localSheetId="24">[3]Results!$D$55</definedName>
    <definedName name="resultaat12" localSheetId="25">[3]Results!$D$55</definedName>
    <definedName name="resultaat12" localSheetId="26">[4]Results!$D$55</definedName>
    <definedName name="resultaat12" localSheetId="27">[4]Results!$D$55</definedName>
    <definedName name="resultaat12" localSheetId="28">[4]Results!$D$55</definedName>
    <definedName name="resultaat12" localSheetId="4">[1]Results!$D$55</definedName>
    <definedName name="resultaat12" localSheetId="5">[1]Results!$D$55</definedName>
    <definedName name="resultaat12" localSheetId="6">[5]Results!$D$55</definedName>
    <definedName name="resultaat12" localSheetId="7">[5]Results!$D$55</definedName>
    <definedName name="resultaat12" localSheetId="8">[1]Results!$D$55</definedName>
    <definedName name="resultaat12" localSheetId="9">[1]Results!$D$55</definedName>
    <definedName name="resultaat12" localSheetId="10">[4]Results!$D$55</definedName>
    <definedName name="resultaat12" localSheetId="11">[4]Results!$D$55</definedName>
    <definedName name="resultaat12" localSheetId="12">[3]Results!$D$55</definedName>
    <definedName name="resultaat12" localSheetId="13">[3]Results!$D$55</definedName>
    <definedName name="resultaat12" localSheetId="14">[3]Results!$D$55</definedName>
    <definedName name="resultaat12" localSheetId="15">[3]Results!$D$55</definedName>
    <definedName name="resultaat12" localSheetId="16">[6]Results!$D$55</definedName>
    <definedName name="resultaat12" localSheetId="17">[6]Results!$D$55</definedName>
    <definedName name="resultaat12">[7]Results!$D$55</definedName>
    <definedName name="resultaat13" localSheetId="18">[2]Results!$D$57</definedName>
    <definedName name="resultaat13" localSheetId="19">[2]Results!$D$57</definedName>
    <definedName name="resultaat13" localSheetId="20">[2]Results!$D$57</definedName>
    <definedName name="resultaat13" localSheetId="21">[2]Results!$D$57</definedName>
    <definedName name="resultaat13" localSheetId="22">[2]Results!$D$57</definedName>
    <definedName name="resultaat13" localSheetId="23">[2]Results!$D$57</definedName>
    <definedName name="resultaat13" localSheetId="24">[3]Results!$D$57</definedName>
    <definedName name="resultaat13" localSheetId="25">[3]Results!$D$57</definedName>
    <definedName name="resultaat13" localSheetId="26">[4]Results!$D$57</definedName>
    <definedName name="resultaat13" localSheetId="27">[4]Results!$D$57</definedName>
    <definedName name="resultaat13" localSheetId="28">[4]Results!$D$57</definedName>
    <definedName name="resultaat13" localSheetId="4">[1]Results!$D$57</definedName>
    <definedName name="resultaat13" localSheetId="5">[1]Results!$D$57</definedName>
    <definedName name="resultaat13" localSheetId="6">[5]Results!$D$57</definedName>
    <definedName name="resultaat13" localSheetId="7">[5]Results!$D$57</definedName>
    <definedName name="resultaat13" localSheetId="8">[1]Results!$D$57</definedName>
    <definedName name="resultaat13" localSheetId="9">[1]Results!$D$57</definedName>
    <definedName name="resultaat13" localSheetId="10">[4]Results!$D$57</definedName>
    <definedName name="resultaat13" localSheetId="11">[4]Results!$D$57</definedName>
    <definedName name="resultaat13" localSheetId="12">[3]Results!$D$57</definedName>
    <definedName name="resultaat13" localSheetId="13">[3]Results!$D$57</definedName>
    <definedName name="resultaat13" localSheetId="14">[3]Results!$D$57</definedName>
    <definedName name="resultaat13" localSheetId="15">[3]Results!$D$57</definedName>
    <definedName name="resultaat13" localSheetId="16">[6]Results!$D$57</definedName>
    <definedName name="resultaat13" localSheetId="17">[6]Results!$D$57</definedName>
    <definedName name="resultaat13">[7]Results!$D$57</definedName>
    <definedName name="Resultaat3" localSheetId="18">[2]Results!$D$36</definedName>
    <definedName name="Resultaat3" localSheetId="19">[2]Results!$D$36</definedName>
    <definedName name="Resultaat3" localSheetId="20">[2]Results!$D$36</definedName>
    <definedName name="Resultaat3" localSheetId="21">[2]Results!$D$36</definedName>
    <definedName name="Resultaat3" localSheetId="22">[2]Results!$D$36</definedName>
    <definedName name="Resultaat3" localSheetId="23">[2]Results!$D$36</definedName>
    <definedName name="Resultaat3" localSheetId="24">[3]Results!$D$36</definedName>
    <definedName name="Resultaat3" localSheetId="25">[3]Results!$D$36</definedName>
    <definedName name="Resultaat3" localSheetId="26">[4]Results!$D$36</definedName>
    <definedName name="Resultaat3" localSheetId="27">[4]Results!$D$36</definedName>
    <definedName name="Resultaat3" localSheetId="28">[4]Results!$D$36</definedName>
    <definedName name="Resultaat3" localSheetId="4">[1]Results!$D$36</definedName>
    <definedName name="Resultaat3" localSheetId="5">[1]Results!$D$36</definedName>
    <definedName name="Resultaat3" localSheetId="6">[5]Results!$D$36</definedName>
    <definedName name="Resultaat3" localSheetId="7">[5]Results!$D$36</definedName>
    <definedName name="Resultaat3" localSheetId="8">[1]Results!$D$36</definedName>
    <definedName name="Resultaat3" localSheetId="9">[1]Results!$D$36</definedName>
    <definedName name="Resultaat3" localSheetId="10">[4]Results!$D$36</definedName>
    <definedName name="Resultaat3" localSheetId="11">[4]Results!$D$36</definedName>
    <definedName name="Resultaat3" localSheetId="12">[3]Results!$D$36</definedName>
    <definedName name="Resultaat3" localSheetId="13">[3]Results!$D$36</definedName>
    <definedName name="Resultaat3" localSheetId="14">[3]Results!$D$36</definedName>
    <definedName name="Resultaat3" localSheetId="15">[3]Results!$D$36</definedName>
    <definedName name="Resultaat3" localSheetId="16">[6]Results!$D$36</definedName>
    <definedName name="Resultaat3" localSheetId="17">[6]Results!$D$36</definedName>
    <definedName name="Resultaat3">[7]Results!$D$36</definedName>
    <definedName name="resultaat4" localSheetId="18">[2]Results!$D$38</definedName>
    <definedName name="resultaat4" localSheetId="19">[2]Results!$D$38</definedName>
    <definedName name="resultaat4" localSheetId="20">[2]Results!$D$38</definedName>
    <definedName name="resultaat4" localSheetId="21">[2]Results!$D$38</definedName>
    <definedName name="resultaat4" localSheetId="22">[2]Results!$D$38</definedName>
    <definedName name="resultaat4" localSheetId="23">[2]Results!$D$38</definedName>
    <definedName name="resultaat4" localSheetId="24">[3]Results!$D$38</definedName>
    <definedName name="resultaat4" localSheetId="25">[3]Results!$D$38</definedName>
    <definedName name="resultaat4" localSheetId="26">[4]Results!$D$38</definedName>
    <definedName name="resultaat4" localSheetId="27">[4]Results!$D$38</definedName>
    <definedName name="resultaat4" localSheetId="28">[4]Results!$D$38</definedName>
    <definedName name="resultaat4" localSheetId="4">[1]Results!$D$38</definedName>
    <definedName name="resultaat4" localSheetId="5">[1]Results!$D$38</definedName>
    <definedName name="resultaat4" localSheetId="6">[5]Results!$D$38</definedName>
    <definedName name="resultaat4" localSheetId="7">[5]Results!$D$38</definedName>
    <definedName name="resultaat4" localSheetId="8">[1]Results!$D$38</definedName>
    <definedName name="resultaat4" localSheetId="9">[1]Results!$D$38</definedName>
    <definedName name="resultaat4" localSheetId="10">[4]Results!$D$38</definedName>
    <definedName name="resultaat4" localSheetId="11">[4]Results!$D$38</definedName>
    <definedName name="resultaat4" localSheetId="12">[3]Results!$D$38</definedName>
    <definedName name="resultaat4" localSheetId="13">[3]Results!$D$38</definedName>
    <definedName name="resultaat4" localSheetId="14">[3]Results!$D$38</definedName>
    <definedName name="resultaat4" localSheetId="15">[3]Results!$D$38</definedName>
    <definedName name="resultaat4" localSheetId="16">[6]Results!$D$38</definedName>
    <definedName name="resultaat4" localSheetId="17">[6]Results!$D$38</definedName>
    <definedName name="resultaat4">[7]Results!$D$38</definedName>
    <definedName name="resultaat5" localSheetId="18">[2]Results!$D$40</definedName>
    <definedName name="resultaat5" localSheetId="19">[2]Results!$D$40</definedName>
    <definedName name="resultaat5" localSheetId="20">[2]Results!$D$40</definedName>
    <definedName name="resultaat5" localSheetId="21">[2]Results!$D$40</definedName>
    <definedName name="resultaat5" localSheetId="22">[2]Results!$D$40</definedName>
    <definedName name="resultaat5" localSheetId="23">[2]Results!$D$40</definedName>
    <definedName name="resultaat5" localSheetId="24">[3]Results!$D$40</definedName>
    <definedName name="resultaat5" localSheetId="25">[3]Results!$D$40</definedName>
    <definedName name="resultaat5" localSheetId="26">[4]Results!$D$40</definedName>
    <definedName name="resultaat5" localSheetId="27">[4]Results!$D$40</definedName>
    <definedName name="resultaat5" localSheetId="28">[4]Results!$D$40</definedName>
    <definedName name="resultaat5" localSheetId="4">[1]Results!$D$40</definedName>
    <definedName name="resultaat5" localSheetId="5">[1]Results!$D$40</definedName>
    <definedName name="resultaat5" localSheetId="6">[5]Results!$D$40</definedName>
    <definedName name="resultaat5" localSheetId="7">[5]Results!$D$40</definedName>
    <definedName name="resultaat5" localSheetId="8">[1]Results!$D$40</definedName>
    <definedName name="resultaat5" localSheetId="9">[1]Results!$D$40</definedName>
    <definedName name="resultaat5" localSheetId="10">[4]Results!$D$40</definedName>
    <definedName name="resultaat5" localSheetId="11">[4]Results!$D$40</definedName>
    <definedName name="resultaat5" localSheetId="12">[3]Results!$D$40</definedName>
    <definedName name="resultaat5" localSheetId="13">[3]Results!$D$40</definedName>
    <definedName name="resultaat5" localSheetId="14">[3]Results!$D$40</definedName>
    <definedName name="resultaat5" localSheetId="15">[3]Results!$D$40</definedName>
    <definedName name="resultaat5" localSheetId="16">[6]Results!$D$40</definedName>
    <definedName name="resultaat5" localSheetId="17">[6]Results!$D$40</definedName>
    <definedName name="resultaat5">[7]Results!$D$40</definedName>
    <definedName name="resultaat6" localSheetId="18">[2]Results!$D$42</definedName>
    <definedName name="resultaat6" localSheetId="19">[2]Results!$D$42</definedName>
    <definedName name="resultaat6" localSheetId="20">[2]Results!$D$42</definedName>
    <definedName name="resultaat6" localSheetId="21">[2]Results!$D$42</definedName>
    <definedName name="resultaat6" localSheetId="22">[2]Results!$D$42</definedName>
    <definedName name="resultaat6" localSheetId="23">[2]Results!$D$42</definedName>
    <definedName name="resultaat6" localSheetId="24">[3]Results!$D$42</definedName>
    <definedName name="resultaat6" localSheetId="25">[3]Results!$D$42</definedName>
    <definedName name="resultaat6" localSheetId="26">[4]Results!$D$42</definedName>
    <definedName name="resultaat6" localSheetId="27">[4]Results!$D$42</definedName>
    <definedName name="resultaat6" localSheetId="28">[4]Results!$D$42</definedName>
    <definedName name="resultaat6" localSheetId="4">[1]Results!$D$42</definedName>
    <definedName name="resultaat6" localSheetId="5">[1]Results!$D$42</definedName>
    <definedName name="resultaat6" localSheetId="6">[5]Results!$D$42</definedName>
    <definedName name="resultaat6" localSheetId="7">[5]Results!$D$42</definedName>
    <definedName name="resultaat6" localSheetId="8">[1]Results!$D$42</definedName>
    <definedName name="resultaat6" localSheetId="9">[1]Results!$D$42</definedName>
    <definedName name="resultaat6" localSheetId="10">[4]Results!$D$42</definedName>
    <definedName name="resultaat6" localSheetId="11">[4]Results!$D$42</definedName>
    <definedName name="resultaat6" localSheetId="12">[3]Results!$D$42</definedName>
    <definedName name="resultaat6" localSheetId="13">[3]Results!$D$42</definedName>
    <definedName name="resultaat6" localSheetId="14">[3]Results!$D$42</definedName>
    <definedName name="resultaat6" localSheetId="15">[3]Results!$D$42</definedName>
    <definedName name="resultaat6" localSheetId="16">[6]Results!$D$42</definedName>
    <definedName name="resultaat6" localSheetId="17">[6]Results!$D$42</definedName>
    <definedName name="resultaat6">[7]Results!$D$42</definedName>
    <definedName name="Resultaat7" localSheetId="18">[2]Results!$D$44</definedName>
    <definedName name="Resultaat7" localSheetId="19">[2]Results!$D$44</definedName>
    <definedName name="Resultaat7" localSheetId="20">[2]Results!$D$44</definedName>
    <definedName name="Resultaat7" localSheetId="21">[2]Results!$D$44</definedName>
    <definedName name="Resultaat7" localSheetId="22">[2]Results!$D$44</definedName>
    <definedName name="Resultaat7" localSheetId="23">[2]Results!$D$44</definedName>
    <definedName name="Resultaat7" localSheetId="24">[3]Results!$D$44</definedName>
    <definedName name="Resultaat7" localSheetId="25">[3]Results!$D$44</definedName>
    <definedName name="Resultaat7" localSheetId="26">[4]Results!$D$44</definedName>
    <definedName name="Resultaat7" localSheetId="27">[4]Results!$D$44</definedName>
    <definedName name="Resultaat7" localSheetId="28">[4]Results!$D$44</definedName>
    <definedName name="Resultaat7" localSheetId="4">[1]Results!$D$44</definedName>
    <definedName name="Resultaat7" localSheetId="5">[1]Results!$D$44</definedName>
    <definedName name="Resultaat7" localSheetId="6">[5]Results!$D$44</definedName>
    <definedName name="Resultaat7" localSheetId="7">[5]Results!$D$44</definedName>
    <definedName name="Resultaat7" localSheetId="8">[1]Results!$D$44</definedName>
    <definedName name="Resultaat7" localSheetId="9">[1]Results!$D$44</definedName>
    <definedName name="Resultaat7" localSheetId="10">[4]Results!$D$44</definedName>
    <definedName name="Resultaat7" localSheetId="11">[4]Results!$D$44</definedName>
    <definedName name="Resultaat7" localSheetId="12">[3]Results!$D$44</definedName>
    <definedName name="Resultaat7" localSheetId="13">[3]Results!$D$44</definedName>
    <definedName name="Resultaat7" localSheetId="14">[3]Results!$D$44</definedName>
    <definedName name="Resultaat7" localSheetId="15">[3]Results!$D$44</definedName>
    <definedName name="Resultaat7" localSheetId="16">[6]Results!$D$44</definedName>
    <definedName name="Resultaat7" localSheetId="17">[6]Results!$D$44</definedName>
    <definedName name="Resultaat7">[7]Results!$D$44</definedName>
    <definedName name="resultaat8" localSheetId="18">[2]Results!$D$46</definedName>
    <definedName name="resultaat8" localSheetId="19">[2]Results!$D$46</definedName>
    <definedName name="resultaat8" localSheetId="20">[2]Results!$D$46</definedName>
    <definedName name="resultaat8" localSheetId="21">[2]Results!$D$46</definedName>
    <definedName name="resultaat8" localSheetId="22">[2]Results!$D$46</definedName>
    <definedName name="resultaat8" localSheetId="23">[2]Results!$D$46</definedName>
    <definedName name="resultaat8" localSheetId="24">[3]Results!$D$46</definedName>
    <definedName name="resultaat8" localSheetId="25">[3]Results!$D$46</definedName>
    <definedName name="resultaat8" localSheetId="26">[4]Results!$D$46</definedName>
    <definedName name="resultaat8" localSheetId="27">[4]Results!$D$46</definedName>
    <definedName name="resultaat8" localSheetId="28">[4]Results!$D$46</definedName>
    <definedName name="resultaat8" localSheetId="4">[1]Results!$D$46</definedName>
    <definedName name="resultaat8" localSheetId="5">[1]Results!$D$46</definedName>
    <definedName name="resultaat8" localSheetId="6">[5]Results!$D$46</definedName>
    <definedName name="resultaat8" localSheetId="7">[5]Results!$D$46</definedName>
    <definedName name="resultaat8" localSheetId="8">[1]Results!$D$46</definedName>
    <definedName name="resultaat8" localSheetId="9">[1]Results!$D$46</definedName>
    <definedName name="resultaat8" localSheetId="10">[4]Results!$D$46</definedName>
    <definedName name="resultaat8" localSheetId="11">[4]Results!$D$46</definedName>
    <definedName name="resultaat8" localSheetId="12">[3]Results!$D$46</definedName>
    <definedName name="resultaat8" localSheetId="13">[3]Results!$D$46</definedName>
    <definedName name="resultaat8" localSheetId="14">[3]Results!$D$46</definedName>
    <definedName name="resultaat8" localSheetId="15">[3]Results!$D$46</definedName>
    <definedName name="resultaat8" localSheetId="16">[6]Results!$D$46</definedName>
    <definedName name="resultaat8" localSheetId="17">[6]Results!$D$46</definedName>
    <definedName name="resultaat8">[7]Results!$D$46</definedName>
    <definedName name="resultaat9" localSheetId="18">[2]Results!$D$49</definedName>
    <definedName name="resultaat9" localSheetId="19">[2]Results!$D$49</definedName>
    <definedName name="resultaat9" localSheetId="20">[2]Results!$D$49</definedName>
    <definedName name="resultaat9" localSheetId="21">[2]Results!$D$49</definedName>
    <definedName name="resultaat9" localSheetId="22">[2]Results!$D$49</definedName>
    <definedName name="resultaat9" localSheetId="23">[2]Results!$D$49</definedName>
    <definedName name="resultaat9" localSheetId="24">[3]Results!$D$49</definedName>
    <definedName name="resultaat9" localSheetId="25">[3]Results!$D$49</definedName>
    <definedName name="resultaat9" localSheetId="26">[4]Results!$D$49</definedName>
    <definedName name="resultaat9" localSheetId="27">[4]Results!$D$49</definedName>
    <definedName name="resultaat9" localSheetId="28">[4]Results!$D$49</definedName>
    <definedName name="resultaat9" localSheetId="4">[1]Results!$D$49</definedName>
    <definedName name="resultaat9" localSheetId="5">[1]Results!$D$49</definedName>
    <definedName name="resultaat9" localSheetId="6">[5]Results!$D$49</definedName>
    <definedName name="resultaat9" localSheetId="7">[5]Results!$D$49</definedName>
    <definedName name="resultaat9" localSheetId="8">[1]Results!$D$49</definedName>
    <definedName name="resultaat9" localSheetId="9">[1]Results!$D$49</definedName>
    <definedName name="resultaat9" localSheetId="10">[4]Results!$D$49</definedName>
    <definedName name="resultaat9" localSheetId="11">[4]Results!$D$49</definedName>
    <definedName name="resultaat9" localSheetId="12">[3]Results!$D$49</definedName>
    <definedName name="resultaat9" localSheetId="13">[3]Results!$D$49</definedName>
    <definedName name="resultaat9" localSheetId="14">[3]Results!$D$49</definedName>
    <definedName name="resultaat9" localSheetId="15">[3]Results!$D$49</definedName>
    <definedName name="resultaat9" localSheetId="16">[6]Results!$D$49</definedName>
    <definedName name="resultaat9" localSheetId="17">[6]Results!$D$49</definedName>
    <definedName name="resultaat9">[7]Results!$D$49</definedName>
    <definedName name="sqd">[1]Lists!$F$72</definedName>
    <definedName name="studynr" localSheetId="18">[2]Lists!$F$4</definedName>
    <definedName name="studynr" localSheetId="19">[2]Lists!$F$4</definedName>
    <definedName name="studynr" localSheetId="20">[2]Lists!$F$4</definedName>
    <definedName name="studynr" localSheetId="21">[2]Lists!$F$4</definedName>
    <definedName name="studynr" localSheetId="22">[2]Lists!$F$4</definedName>
    <definedName name="studynr" localSheetId="23">[2]Lists!$F$4</definedName>
    <definedName name="studynr" localSheetId="24">[3]Lists!$F$4</definedName>
    <definedName name="studynr" localSheetId="25">[3]Lists!$F$4</definedName>
    <definedName name="studynr" localSheetId="26">[4]Lists!$F$4</definedName>
    <definedName name="studynr" localSheetId="27">[4]Lists!$F$4</definedName>
    <definedName name="studynr" localSheetId="28">[4]Lists!$F$4</definedName>
    <definedName name="studynr" localSheetId="4">[1]Lists!$F$4</definedName>
    <definedName name="studynr" localSheetId="5">[1]Lists!$F$4</definedName>
    <definedName name="studynr" localSheetId="6">[5]Lists!$F$4</definedName>
    <definedName name="studynr" localSheetId="7">[5]Lists!$F$4</definedName>
    <definedName name="studynr" localSheetId="8">[1]Lists!$F$4</definedName>
    <definedName name="studynr" localSheetId="9">[1]Lists!$F$4</definedName>
    <definedName name="studynr" localSheetId="10">[4]Lists!$F$4</definedName>
    <definedName name="studynr" localSheetId="11">[4]Lists!$F$4</definedName>
    <definedName name="studynr" localSheetId="12">[3]Lists!$F$4</definedName>
    <definedName name="studynr" localSheetId="13">[3]Lists!$F$4</definedName>
    <definedName name="studynr" localSheetId="14">[3]Lists!$F$4</definedName>
    <definedName name="studynr" localSheetId="15">[3]Lists!$F$4</definedName>
    <definedName name="studynr" localSheetId="16">[6]Lists!$F$4</definedName>
    <definedName name="studynr" localSheetId="17">[6]Lists!$F$4</definedName>
    <definedName name="studynr">[7]Lists!$F$4</definedName>
    <definedName name="total_studies" localSheetId="28">#REF!</definedName>
    <definedName name="total_studies">#REF!</definedName>
    <definedName name="Unique_identifier" localSheetId="18">[2]Characteristics!$D$9</definedName>
    <definedName name="Unique_identifier" localSheetId="19">[2]Characteristics!$D$9</definedName>
    <definedName name="Unique_identifier" localSheetId="20">[2]Characteristics!$D$9</definedName>
    <definedName name="Unique_identifier" localSheetId="21">[2]Characteristics!$D$9</definedName>
    <definedName name="Unique_identifier" localSheetId="22">[2]Characteristics!$D$9</definedName>
    <definedName name="Unique_identifier" localSheetId="23">[2]Characteristics!$D$9</definedName>
    <definedName name="Unique_identifier" localSheetId="24">[3]Characteristics!$D$9</definedName>
    <definedName name="Unique_identifier" localSheetId="25">[3]Characteristics!$D$9</definedName>
    <definedName name="Unique_identifier" localSheetId="26">[4]Characteristics!$D$9</definedName>
    <definedName name="Unique_identifier" localSheetId="27">[4]Characteristics!$D$9</definedName>
    <definedName name="Unique_identifier" localSheetId="28">[4]Characteristics!$D$9</definedName>
    <definedName name="Unique_identifier" localSheetId="4">[1]Characteristics!$D$9</definedName>
    <definedName name="Unique_identifier" localSheetId="5">[1]Characteristics!$D$9</definedName>
    <definedName name="Unique_identifier" localSheetId="6">[5]Characteristics!$D$9</definedName>
    <definedName name="Unique_identifier" localSheetId="7">[5]Characteristics!$D$9</definedName>
    <definedName name="Unique_identifier" localSheetId="8">[1]Characteristics!$D$9</definedName>
    <definedName name="Unique_identifier" localSheetId="9">[1]Characteristics!$D$9</definedName>
    <definedName name="Unique_identifier" localSheetId="10">[4]Characteristics!$D$9</definedName>
    <definedName name="Unique_identifier" localSheetId="11">[4]Characteristics!$D$9</definedName>
    <definedName name="Unique_identifier" localSheetId="12">[3]Characteristics!$D$9</definedName>
    <definedName name="Unique_identifier" localSheetId="13">[3]Characteristics!$D$9</definedName>
    <definedName name="Unique_identifier" localSheetId="14">[3]Characteristics!$D$9</definedName>
    <definedName name="Unique_identifier" localSheetId="15">[3]Characteristics!$D$9</definedName>
    <definedName name="Unique_identifier" localSheetId="16">[6]Characteristics!$D$9</definedName>
    <definedName name="Unique_identifier" localSheetId="17">[6]Characteristics!$D$9</definedName>
    <definedName name="Unique_identifier">[7]Characteristics!$D$9</definedName>
    <definedName name="Unique_identifier2" localSheetId="18">[2]Characteristics!$D$17</definedName>
    <definedName name="Unique_identifier2" localSheetId="19">[2]Characteristics!$D$17</definedName>
    <definedName name="Unique_identifier2" localSheetId="20">[2]Characteristics!$D$17</definedName>
    <definedName name="Unique_identifier2" localSheetId="21">[2]Characteristics!$D$17</definedName>
    <definedName name="Unique_identifier2" localSheetId="22">[2]Characteristics!$D$17</definedName>
    <definedName name="Unique_identifier2" localSheetId="23">[2]Characteristics!$D$17</definedName>
    <definedName name="Unique_identifier2" localSheetId="24">[3]Characteristics!$D$17</definedName>
    <definedName name="Unique_identifier2" localSheetId="25">[3]Characteristics!$D$17</definedName>
    <definedName name="Unique_identifier2" localSheetId="26">[4]Characteristics!$D$17</definedName>
    <definedName name="Unique_identifier2" localSheetId="27">[4]Characteristics!$D$17</definedName>
    <definedName name="Unique_identifier2" localSheetId="28">[4]Characteristics!$D$17</definedName>
    <definedName name="Unique_identifier2" localSheetId="4">[1]Characteristics!$D$17</definedName>
    <definedName name="Unique_identifier2" localSheetId="5">[1]Characteristics!$D$17</definedName>
    <definedName name="Unique_identifier2" localSheetId="6">[5]Characteristics!$D$17</definedName>
    <definedName name="Unique_identifier2" localSheetId="7">[5]Characteristics!$D$17</definedName>
    <definedName name="Unique_identifier2" localSheetId="8">[1]Characteristics!$D$17</definedName>
    <definedName name="Unique_identifier2" localSheetId="9">[1]Characteristics!$D$17</definedName>
    <definedName name="Unique_identifier2" localSheetId="10">[4]Characteristics!$D$17</definedName>
    <definedName name="Unique_identifier2" localSheetId="11">[4]Characteristics!$D$17</definedName>
    <definedName name="Unique_identifier2" localSheetId="12">[3]Characteristics!$D$17</definedName>
    <definedName name="Unique_identifier2" localSheetId="13">[3]Characteristics!$D$17</definedName>
    <definedName name="Unique_identifier2" localSheetId="14">[3]Characteristics!$D$17</definedName>
    <definedName name="Unique_identifier2" localSheetId="15">[3]Characteristics!$D$17</definedName>
    <definedName name="Unique_identifier2" localSheetId="16">[6]Characteristics!$D$17</definedName>
    <definedName name="Unique_identifier2" localSheetId="17">[6]Characteristics!$D$17</definedName>
    <definedName name="Unique_identifier2">[7]Characteristics!$D$17</definedName>
  </definedNames>
  <calcPr calcId="145621"/>
</workbook>
</file>

<file path=xl/calcChain.xml><?xml version="1.0" encoding="utf-8"?>
<calcChain xmlns="http://schemas.openxmlformats.org/spreadsheetml/2006/main">
  <c r="Z311" i="33"/>
  <c r="AC311" s="1"/>
  <c r="X303"/>
  <c r="AB303" s="1"/>
  <c r="X299"/>
  <c r="Z299" s="1"/>
  <c r="X298"/>
  <c r="Z298" s="1"/>
  <c r="X292"/>
  <c r="Z292" s="1"/>
  <c r="X291"/>
  <c r="Z291" s="1"/>
  <c r="X290"/>
  <c r="Z290" s="1"/>
  <c r="X288"/>
  <c r="Z288" s="1"/>
  <c r="X284"/>
  <c r="Z284" s="1"/>
  <c r="X283"/>
  <c r="Z283" s="1"/>
  <c r="X280"/>
  <c r="Z280" s="1"/>
  <c r="X279"/>
  <c r="AB280" s="1"/>
  <c r="X278"/>
  <c r="Z278" s="1"/>
  <c r="X277"/>
  <c r="Z277" s="1"/>
  <c r="X276"/>
  <c r="Z276" s="1"/>
  <c r="X275"/>
  <c r="Z275" s="1"/>
  <c r="X274"/>
  <c r="Z274" s="1"/>
  <c r="X272"/>
  <c r="AB272" s="1"/>
  <c r="X271"/>
  <c r="Z271" s="1"/>
  <c r="X265"/>
  <c r="AA265" s="1"/>
  <c r="X264"/>
  <c r="Z264" s="1"/>
  <c r="X263"/>
  <c r="Z263" s="1"/>
  <c r="X262"/>
  <c r="Z262" s="1"/>
  <c r="X261"/>
  <c r="Z261" s="1"/>
  <c r="X259"/>
  <c r="Z259" s="1"/>
  <c r="X258"/>
  <c r="AC259" s="1"/>
  <c r="X257"/>
  <c r="Z257" s="1"/>
  <c r="Z256"/>
  <c r="X256"/>
  <c r="AA259" s="1"/>
  <c r="X254"/>
  <c r="AB254" s="1"/>
  <c r="X247"/>
  <c r="Z247" s="1"/>
  <c r="X246"/>
  <c r="Z246" s="1"/>
  <c r="X245"/>
  <c r="Z245" s="1"/>
  <c r="X241"/>
  <c r="Z241" s="1"/>
  <c r="X235"/>
  <c r="Z235" s="1"/>
  <c r="X228"/>
  <c r="Z228" s="1"/>
  <c r="X221"/>
  <c r="Z221" s="1"/>
  <c r="X215"/>
  <c r="Z215" s="1"/>
  <c r="X205"/>
  <c r="Z205" s="1"/>
  <c r="X204"/>
  <c r="Z204" s="1"/>
  <c r="X203"/>
  <c r="Z203" s="1"/>
  <c r="X202"/>
  <c r="Z202" s="1"/>
  <c r="X201"/>
  <c r="Z201" s="1"/>
  <c r="X200"/>
  <c r="Z200" s="1"/>
  <c r="X198"/>
  <c r="AC198" s="1"/>
  <c r="X197"/>
  <c r="AB198" s="1"/>
  <c r="X196"/>
  <c r="AA198" s="1"/>
  <c r="X192"/>
  <c r="Z192" s="1"/>
  <c r="X191"/>
  <c r="Z191" s="1"/>
  <c r="X190"/>
  <c r="Z190" s="1"/>
  <c r="X183"/>
  <c r="Z183" s="1"/>
  <c r="X177"/>
  <c r="Z177" s="1"/>
  <c r="X171"/>
  <c r="Z171" s="1"/>
  <c r="Z170"/>
  <c r="X170"/>
  <c r="X169"/>
  <c r="Z169" s="1"/>
  <c r="X163"/>
  <c r="Z163" s="1"/>
  <c r="X158"/>
  <c r="Z158" s="1"/>
  <c r="AB153"/>
  <c r="X153"/>
  <c r="X152"/>
  <c r="AA153" s="1"/>
  <c r="X148"/>
  <c r="Z148" s="1"/>
  <c r="X144"/>
  <c r="Z144" s="1"/>
  <c r="X143"/>
  <c r="Z143" s="1"/>
  <c r="X142"/>
  <c r="Z142" s="1"/>
  <c r="X141"/>
  <c r="Z141" s="1"/>
  <c r="X140"/>
  <c r="Z140" s="1"/>
  <c r="X139"/>
  <c r="Z139" s="1"/>
  <c r="X138"/>
  <c r="AB144" s="1"/>
  <c r="X137"/>
  <c r="Z137" s="1"/>
  <c r="X135"/>
  <c r="AB135" s="1"/>
  <c r="X130"/>
  <c r="Z130" s="1"/>
  <c r="X129"/>
  <c r="AC130" s="1"/>
  <c r="X128"/>
  <c r="Z128" s="1"/>
  <c r="X127"/>
  <c r="Z127" s="1"/>
  <c r="X122"/>
  <c r="AB122" s="1"/>
  <c r="X121"/>
  <c r="Z121" s="1"/>
  <c r="X116"/>
  <c r="AA116" s="1"/>
  <c r="X111"/>
  <c r="AB111" s="1"/>
  <c r="X102"/>
  <c r="Z102" s="1"/>
  <c r="X101"/>
  <c r="Z101" s="1"/>
  <c r="X100"/>
  <c r="Z100" s="1"/>
  <c r="X99"/>
  <c r="AA102" s="1"/>
  <c r="X98"/>
  <c r="Z98" s="1"/>
  <c r="X97"/>
  <c r="Z97" s="1"/>
  <c r="X96"/>
  <c r="Z96" s="1"/>
  <c r="X95"/>
  <c r="Z95" s="1"/>
  <c r="X94"/>
  <c r="Z94" s="1"/>
  <c r="X93"/>
  <c r="Z93" s="1"/>
  <c r="X91"/>
  <c r="Z91" s="1"/>
  <c r="X86"/>
  <c r="Z86" s="1"/>
  <c r="X81"/>
  <c r="Z81" s="1"/>
  <c r="X80"/>
  <c r="Z80" s="1"/>
  <c r="X77"/>
  <c r="Z77" s="1"/>
  <c r="X76"/>
  <c r="Z76" s="1"/>
  <c r="Z70"/>
  <c r="X58"/>
  <c r="Z58" s="1"/>
  <c r="X57"/>
  <c r="Z57" s="1"/>
  <c r="X49"/>
  <c r="Z49" s="1"/>
  <c r="X48"/>
  <c r="AB49" s="1"/>
  <c r="X47"/>
  <c r="Z47" s="1"/>
  <c r="X43"/>
  <c r="Z43" s="1"/>
  <c r="X42"/>
  <c r="Z42" s="1"/>
  <c r="X41"/>
  <c r="Z41" s="1"/>
  <c r="X40"/>
  <c r="Z40" s="1"/>
  <c r="X39"/>
  <c r="Z39" s="1"/>
  <c r="X38"/>
  <c r="Z38" s="1"/>
  <c r="X37"/>
  <c r="Z37" s="1"/>
  <c r="X36"/>
  <c r="Z36" s="1"/>
  <c r="X35"/>
  <c r="Z35" s="1"/>
  <c r="X33"/>
  <c r="AB33" s="1"/>
  <c r="X32"/>
  <c r="Z32" s="1"/>
  <c r="X29"/>
  <c r="Z29" s="1"/>
  <c r="X28"/>
  <c r="Z28" s="1"/>
  <c r="X26"/>
  <c r="AA26" s="1"/>
  <c r="X22"/>
  <c r="AB22" s="1"/>
  <c r="X21"/>
  <c r="AA22" s="1"/>
  <c r="X19"/>
  <c r="AB19" s="1"/>
  <c r="X18"/>
  <c r="AA19" s="1"/>
  <c r="X16"/>
  <c r="Z16" s="1"/>
  <c r="X12"/>
  <c r="Z12" s="1"/>
  <c r="AA7"/>
  <c r="X7"/>
  <c r="Z7" s="1"/>
  <c r="X6"/>
  <c r="Z6" s="1"/>
  <c r="AB12" l="1"/>
  <c r="Z197"/>
  <c r="Z21"/>
  <c r="Z116"/>
  <c r="AB7"/>
  <c r="Z19"/>
  <c r="Z26"/>
  <c r="Z135"/>
  <c r="Z22"/>
  <c r="Z196"/>
  <c r="Z198"/>
  <c r="Z265"/>
  <c r="Z18"/>
  <c r="Z99"/>
  <c r="Z254"/>
  <c r="AA288"/>
  <c r="Z303"/>
  <c r="AA16"/>
  <c r="AA29"/>
  <c r="AA49"/>
  <c r="AA81"/>
  <c r="AB86"/>
  <c r="AA130"/>
  <c r="AC144"/>
  <c r="AB235"/>
  <c r="AA284"/>
  <c r="AB29"/>
  <c r="Z33"/>
  <c r="Z48"/>
  <c r="AB81"/>
  <c r="Z111"/>
  <c r="Z122"/>
  <c r="Z129"/>
  <c r="AB130"/>
  <c r="Z138"/>
  <c r="Z258"/>
  <c r="AB259"/>
  <c r="Z272"/>
  <c r="AB284"/>
  <c r="AA33"/>
  <c r="AC49"/>
  <c r="AA122"/>
  <c r="AA144"/>
  <c r="AA272"/>
  <c r="AA280"/>
  <c r="Z279"/>
</calcChain>
</file>

<file path=xl/sharedStrings.xml><?xml version="1.0" encoding="utf-8"?>
<sst xmlns="http://schemas.openxmlformats.org/spreadsheetml/2006/main" count="5081" uniqueCount="2583">
  <si>
    <t>No comparator</t>
  </si>
  <si>
    <t>3 days</t>
  </si>
  <si>
    <t>NaCl 0.9%</t>
  </si>
  <si>
    <t>Study Design</t>
  </si>
  <si>
    <t>Effect measure</t>
  </si>
  <si>
    <t>days</t>
  </si>
  <si>
    <t>No, there are limitations, reducing the reliability of these results</t>
  </si>
  <si>
    <t>Sodium Increase</t>
  </si>
  <si>
    <t>ODS</t>
  </si>
  <si>
    <t>Yes</t>
  </si>
  <si>
    <t>Change from baseline</t>
  </si>
  <si>
    <t>Death</t>
  </si>
  <si>
    <t>months</t>
  </si>
  <si>
    <t>Randomised controlled trial</t>
  </si>
  <si>
    <t>Placebo</t>
  </si>
  <si>
    <t>9 days</t>
  </si>
  <si>
    <t>14 days</t>
  </si>
  <si>
    <t>18 days</t>
  </si>
  <si>
    <t>10 days</t>
  </si>
  <si>
    <t>2 weeks</t>
  </si>
  <si>
    <t>8 days</t>
  </si>
  <si>
    <t>weeks</t>
  </si>
  <si>
    <t>Change from baseline (mmol/L)</t>
  </si>
  <si>
    <t>N</t>
  </si>
  <si>
    <t>Participants</t>
  </si>
  <si>
    <t>1 day</t>
  </si>
  <si>
    <t>Survival with neurologic sequellae</t>
  </si>
  <si>
    <t>Change [Na] from baseline</t>
  </si>
  <si>
    <t>K</t>
  </si>
  <si>
    <t xml:space="preserve">Outcome </t>
  </si>
  <si>
    <t>Outcome defined as</t>
  </si>
  <si>
    <t>Anorexia, headache, confusion and somnolence</t>
  </si>
  <si>
    <t>3% NaCl</t>
  </si>
  <si>
    <t>Risk of Bias Questions</t>
  </si>
  <si>
    <t>Was the study sponsored by the pharmaceutical industry?</t>
  </si>
  <si>
    <t>Outcome</t>
  </si>
  <si>
    <t>2/7 remained symptomatic and subsequently died within some weeks, [No analysis]</t>
  </si>
  <si>
    <t>Considering the limitations of this study, do you feel confident that the results are reliable?</t>
  </si>
  <si>
    <t>4 days</t>
  </si>
  <si>
    <t>Abraham</t>
  </si>
  <si>
    <t>Lixivaptan</t>
  </si>
  <si>
    <t>5 days</t>
  </si>
  <si>
    <t>7 days</t>
  </si>
  <si>
    <t>2 days</t>
  </si>
  <si>
    <t>Value [95% CI], P-value</t>
  </si>
  <si>
    <t>[Na]≥135 or increase ≥5 mmol/L</t>
  </si>
  <si>
    <t>Adverse events</t>
  </si>
  <si>
    <t>Any adverse event</t>
  </si>
  <si>
    <t>[Na] ≥ 135 or increase ≥5 mmol/L</t>
  </si>
  <si>
    <t>Early Sodium increase</t>
  </si>
  <si>
    <t>Rapid sodium correction</t>
  </si>
  <si>
    <t>[Na] increase ≥ 12 mmol/L/24h</t>
  </si>
  <si>
    <t>Neurological symtptoms</t>
  </si>
  <si>
    <t>Not estimable</t>
  </si>
  <si>
    <t>Mean increase in [Na] as measured by Least squares mean ± SE of AUC  during 5 days of study (mmol · h/L)</t>
  </si>
  <si>
    <t>[Na] ≥135 or increase ≥6 mmol/L</t>
  </si>
  <si>
    <t>≥12 mmol/L/day increase [Na] or [Na] ≥ 145 mmol/L</t>
  </si>
  <si>
    <t>Serious all adverse events</t>
  </si>
  <si>
    <t xml:space="preserve">[Na] ≥ 136 mmol/L </t>
  </si>
  <si>
    <t>Mean change in [Na] per day</t>
  </si>
  <si>
    <t>neurologic abnormalities</t>
  </si>
  <si>
    <t>Group 1: 0/22
Group 2: 0/18 
Group 3: 0/20
Not estimable</t>
  </si>
  <si>
    <t>Adverse events: all</t>
  </si>
  <si>
    <t>Serious adverse events leading to discontinuation of study drug</t>
  </si>
  <si>
    <t>Adverse events: renal insufficiency</t>
  </si>
  <si>
    <t>Increase in creatinine &gt;2.26 mg/dL</t>
  </si>
  <si>
    <t>Thirst sensation</t>
  </si>
  <si>
    <t>Self-reported on Visual analogue scale (0-100)</t>
  </si>
  <si>
    <t>Least squared mean [Na] increase from baseline (mmol/L)</t>
  </si>
  <si>
    <t>[Na] ≥ 135 mmol/L or ≥6 mmol/L increase from baseline at study end</t>
  </si>
  <si>
    <t>[Na] increase&gt;12 mmol/L/day or total [Na] increase &gt;24 mmol/L or [Na]&gt;145 mmol/L or reduced or temporarily withheld treatment after increase in [Na] judged by investigator as too rapid</t>
  </si>
  <si>
    <t>Death during follow-up (unspecified)</t>
  </si>
  <si>
    <t>Serious adverse effects thought to be drug-related</t>
  </si>
  <si>
    <t>Serious adverse events</t>
  </si>
  <si>
    <t>Events judged by investigators to be possibly or probably related to study drug as well as events for which no relationship was recorded.</t>
  </si>
  <si>
    <t>Adverse event: renal insufficiency</t>
  </si>
  <si>
    <t>Serum Creatinine &gt;1.6 mg/dL</t>
  </si>
  <si>
    <t>hours</t>
  </si>
  <si>
    <t>[Na] normalisation defined as [Na]≥ 135 mmol/L or ≥10% increase from baseline at last inpatient assessment</t>
  </si>
  <si>
    <t>Thirst score</t>
  </si>
  <si>
    <t>[Na] &gt;135 mmol/L</t>
  </si>
  <si>
    <t>[Na] ≥ 135 mmol/L or increase ≥ 5 mmol/L</t>
  </si>
  <si>
    <t>Neurologic abnormalities</t>
  </si>
  <si>
    <t>No patient developed neurologic symtoms' but no denominator or time point of analysis</t>
  </si>
  <si>
    <t>Adverse event: Renal insufficiency</t>
  </si>
  <si>
    <t>Change from baseline eGFR (mL/min/1,73m²)</t>
  </si>
  <si>
    <t>≥8 mmol/L/day</t>
  </si>
  <si>
    <t>Adverse event: all treatment emergent</t>
  </si>
  <si>
    <t>years</t>
  </si>
  <si>
    <t>Time to all-cause mortality</t>
  </si>
  <si>
    <t>Cardiovascular death or heart failure hospitalisation</t>
  </si>
  <si>
    <t>Time to event</t>
  </si>
  <si>
    <t>Increase [Na] from baseline (mmol/L) at day 7 or discharge from hospital if earlier than 7 days</t>
  </si>
  <si>
    <t xml:space="preserve"> [Na]concentration at discharge (mmol/L)</t>
  </si>
  <si>
    <t>Change in average AUC [Na] (mmol/L)</t>
  </si>
  <si>
    <t>[Na] (mmol/L)</t>
  </si>
  <si>
    <t>Potentially study-related</t>
  </si>
  <si>
    <t>Potentially study-related adverse events</t>
  </si>
  <si>
    <t>Group increase [Na] from baseline</t>
  </si>
  <si>
    <t>[Na]&gt;135 mmol/L or increase ≥ 5 mmol/L</t>
  </si>
  <si>
    <t>increase [Na] &gt; 8 mmol/d within 24 h after first dose</t>
  </si>
  <si>
    <t>Change [Na] from baseline (mmol/L)</t>
  </si>
  <si>
    <t>Comparison 1: ≈5  [not estimable], p&lt;0.05
Comparison 2: ≈5, p not estimable, p&lt;0.05
Comparison 3: ≈8, p not estimable, p&lt;0.01</t>
  </si>
  <si>
    <t>Adverse event: rapid [Na] increase</t>
  </si>
  <si>
    <t>[Na] increase &gt;8 mmol/L/day</t>
  </si>
  <si>
    <t>Group 1: 0%
Group 2: 0%
Group 3: 50%
Placebo: 0%</t>
  </si>
  <si>
    <t>[Na] ≥ 135 mmol/L or increase ≥ 6 mmol/L</t>
  </si>
  <si>
    <t>Hypovolemia, hypotension or fever</t>
  </si>
  <si>
    <t>Berl</t>
  </si>
  <si>
    <t>Fluid restriction + 2 g salt dietary restriction</t>
  </si>
  <si>
    <t>No treatment</t>
  </si>
  <si>
    <t xml:space="preserve">Age 24 years
Sex 1 woman
[Na] 134 mmol/L dropped to 121 mmol/L after 0.9 % saline infusion
Acute hypoNa 
No symptoms
Underlying brain tumor </t>
  </si>
  <si>
    <t>No treatment at baseline</t>
  </si>
  <si>
    <t>Change [Na] (mmol/L)</t>
  </si>
  <si>
    <t>2 months</t>
  </si>
  <si>
    <t>Main characteristics study participants?</t>
  </si>
  <si>
    <t>Main Characteristics Study Participants</t>
  </si>
  <si>
    <t xml:space="preserve">Intervention </t>
  </si>
  <si>
    <t>Mainly white north american</t>
  </si>
  <si>
    <t>Increase [Na]≥ 5 mmol/L</t>
  </si>
  <si>
    <t>No difference in thirst scores but no values reported</t>
  </si>
  <si>
    <t>Early Response</t>
  </si>
  <si>
    <t>Adverse Events</t>
  </si>
  <si>
    <t>Rapid Sodium Correction</t>
  </si>
  <si>
    <t>Early Sodium Increase</t>
  </si>
  <si>
    <t xml:space="preserve">Comparison 1:0.70 [0.51, 0.89] mmol/L/day 
Comparison 2: 1.70 [1.45, 1.95] mmol/L/day </t>
  </si>
  <si>
    <t>Ealry Sodium Increase</t>
  </si>
  <si>
    <t>Late Sodium Increase</t>
  </si>
  <si>
    <t>Plasma [copeption]/urinary [Na]</t>
  </si>
  <si>
    <t>Covariate</t>
  </si>
  <si>
    <t>Threshold</t>
  </si>
  <si>
    <t>% Lost to follow-up</t>
  </si>
  <si>
    <t>Adverse events due to index test</t>
  </si>
  <si>
    <t>Other measures</t>
  </si>
  <si>
    <t>No diuretics</t>
  </si>
  <si>
    <t>Urinary [Na] on spot urine</t>
  </si>
  <si>
    <t>0.97 [0.91, 0.97]</t>
  </si>
  <si>
    <t>Diuretics</t>
  </si>
  <si>
    <t>&gt;30 mmol/L</t>
  </si>
  <si>
    <t>0.85 [0.75, 0.97]</t>
  </si>
  <si>
    <t>Fractional excretion Na on spot urine</t>
  </si>
  <si>
    <t>&gt;0.5%</t>
  </si>
  <si>
    <t>0.78 [0.61, 0.94]</t>
  </si>
  <si>
    <t>0.69 [0.55, 0.84]</t>
  </si>
  <si>
    <t>Fractional excretion uric acid</t>
  </si>
  <si>
    <t>&gt;12%</t>
  </si>
  <si>
    <t>0.89 [0.77, 1.00]</t>
  </si>
  <si>
    <t>0.96 [0.91, 1.00]</t>
  </si>
  <si>
    <t>Serum concentration uric acid</t>
  </si>
  <si>
    <t>0.87 [0.75, 1.00]</t>
  </si>
  <si>
    <t>0.85 [0.74, 0.96]</t>
  </si>
  <si>
    <t>Fractional excretion urea</t>
  </si>
  <si>
    <t>&gt;55%</t>
  </si>
  <si>
    <t>0.80 [0.65, 0.96]</t>
  </si>
  <si>
    <t>0.80 [0.67, 0.93]</t>
  </si>
  <si>
    <t>&gt;50 mmol/L</t>
  </si>
  <si>
    <t>0.89 [0.77, 0.96]</t>
  </si>
  <si>
    <t>Urine [Na]/[BUN]</t>
  </si>
  <si>
    <t>0.93 [0.83, 0.98]</t>
  </si>
  <si>
    <t>&lt;30 pmol/mmol</t>
  </si>
  <si>
    <t>0.88 [0.81, 0.95]</t>
  </si>
  <si>
    <t>Urinary [Na]</t>
  </si>
  <si>
    <t>Fractional excretion Na</t>
  </si>
  <si>
    <t>&gt;20 mmol/L</t>
  </si>
  <si>
    <t>FE urea</t>
  </si>
  <si>
    <t>&gt;50%</t>
  </si>
  <si>
    <t>FE uric acid</t>
  </si>
  <si>
    <t>&gt;10%</t>
  </si>
  <si>
    <t>&gt;14%</t>
  </si>
  <si>
    <t>[Urea]</t>
  </si>
  <si>
    <t>&lt;30 mg/dL</t>
  </si>
  <si>
    <t>&lt;40 mg/dL</t>
  </si>
  <si>
    <t>[Uric acid]</t>
  </si>
  <si>
    <t>&lt;4 mg/dL</t>
  </si>
  <si>
    <t>&lt;5 mg/dL</t>
  </si>
  <si>
    <t>Diagnostic algorithm + Junior physician</t>
  </si>
  <si>
    <t>Cohen's Kappa</t>
  </si>
  <si>
    <t>0.64 ± 0.06</t>
  </si>
  <si>
    <t>Cohen's Delta</t>
  </si>
  <si>
    <t>0.70 ± 0.06</t>
  </si>
  <si>
    <t>0.20 ± 0.06</t>
  </si>
  <si>
    <t>0.19 ± 0.06</t>
  </si>
  <si>
    <t>Clinical assessment</t>
  </si>
  <si>
    <t>6-9</t>
  </si>
  <si>
    <t>also hypoxia possible</t>
  </si>
  <si>
    <t>cannot answer</t>
  </si>
  <si>
    <t>MRI</t>
  </si>
  <si>
    <t>yes</t>
  </si>
  <si>
    <t>persisted</t>
  </si>
  <si>
    <t>locked in syndrome</t>
  </si>
  <si>
    <t>13 days</t>
  </si>
  <si>
    <t>iv</t>
  </si>
  <si>
    <t>furosemid</t>
  </si>
  <si>
    <t>24 h</t>
  </si>
  <si>
    <t>137 mmol/</t>
  </si>
  <si>
    <t>118 mmol/</t>
  </si>
  <si>
    <t>yes probably</t>
  </si>
  <si>
    <t>no</t>
  </si>
  <si>
    <t>unresponsive + cyanotic</t>
  </si>
  <si>
    <t>m</t>
  </si>
  <si>
    <t>Pediatrics</t>
  </si>
  <si>
    <t>case report</t>
  </si>
  <si>
    <t>Gregorio</t>
  </si>
  <si>
    <t>clinical</t>
  </si>
  <si>
    <t>motor function right fingers</t>
  </si>
  <si>
    <t>normal saline</t>
  </si>
  <si>
    <t>10 h</t>
  </si>
  <si>
    <t>134 mmol/</t>
  </si>
  <si>
    <t xml:space="preserve">saline </t>
  </si>
  <si>
    <t>infusion suddenly</t>
  </si>
  <si>
    <t>improved but impaired fine</t>
  </si>
  <si>
    <t>5 h</t>
  </si>
  <si>
    <t>145 mmol/</t>
  </si>
  <si>
    <t>4 h</t>
  </si>
  <si>
    <t>130 mmol/</t>
  </si>
  <si>
    <t xml:space="preserve">after </t>
  </si>
  <si>
    <t>2 h</t>
  </si>
  <si>
    <t xml:space="preserve">diarrhea + vomiting -&gt; </t>
  </si>
  <si>
    <t>NypoNa+, but short time interval</t>
  </si>
  <si>
    <t>post mortem</t>
  </si>
  <si>
    <t>death</t>
  </si>
  <si>
    <t>on 5th day seizure, thereafter comatose</t>
  </si>
  <si>
    <t>2 1/2 weeks</t>
  </si>
  <si>
    <t>800 ml</t>
  </si>
  <si>
    <t>b) 3% saline</t>
  </si>
  <si>
    <t>96 h?</t>
  </si>
  <si>
    <t>5th day</t>
  </si>
  <si>
    <t>139 mmol/</t>
  </si>
  <si>
    <t>found convulsive</t>
  </si>
  <si>
    <t>diuretics</t>
  </si>
  <si>
    <t>f</t>
  </si>
  <si>
    <t>Internal Medicine</t>
  </si>
  <si>
    <t>Laureno</t>
  </si>
  <si>
    <t>authors conlcude tht ODS due to correction of</t>
  </si>
  <si>
    <t>no, vegetative state until</t>
  </si>
  <si>
    <t>500 ml</t>
  </si>
  <si>
    <t>a) 3% saline</t>
  </si>
  <si>
    <t>72 h?</t>
  </si>
  <si>
    <t>4th day</t>
  </si>
  <si>
    <t>146 mmol/</t>
  </si>
  <si>
    <t>Annals of</t>
  </si>
  <si>
    <t>48 h?</t>
  </si>
  <si>
    <t>3rd day</t>
  </si>
  <si>
    <t>24 h ?</t>
  </si>
  <si>
    <t>2nd day</t>
  </si>
  <si>
    <t>diagnosis is not confirmed by MRI?</t>
  </si>
  <si>
    <t>atrophy"</t>
  </si>
  <si>
    <t>dysphagia persisted</t>
  </si>
  <si>
    <t>tremor, resting hand tremor</t>
  </si>
  <si>
    <t>sypmtoms</t>
  </si>
  <si>
    <t>approx 43 h</t>
  </si>
  <si>
    <t>75 cc/h</t>
  </si>
  <si>
    <t>128 mmol/</t>
  </si>
  <si>
    <t>reported</t>
  </si>
  <si>
    <t>lethargic</t>
  </si>
  <si>
    <t>Spinal Cord</t>
  </si>
  <si>
    <t>Moore</t>
  </si>
  <si>
    <t>correction of HypoNa+ developed, but</t>
  </si>
  <si>
    <t xml:space="preserve">basal ganglia + </t>
  </si>
  <si>
    <t>improved but dyskinesia +</t>
  </si>
  <si>
    <t xml:space="preserve">lingual movements, dyskinesia, head </t>
  </si>
  <si>
    <t>and a half" weeks to</t>
  </si>
  <si>
    <t>100 cc/h</t>
  </si>
  <si>
    <t>5 % saline</t>
  </si>
  <si>
    <t>not specifically</t>
  </si>
  <si>
    <t>over 4 days increasingly</t>
  </si>
  <si>
    <t>authors do conlcude that ODS due to</t>
  </si>
  <si>
    <t>"enhancement of</t>
  </si>
  <si>
    <t>hallucinations,dysphagia, oral buccal-</t>
  </si>
  <si>
    <t>nausea, vomiting, diarrhea</t>
  </si>
  <si>
    <t>MRI?</t>
  </si>
  <si>
    <t>intermittendly confused, deluded, visual</t>
  </si>
  <si>
    <t>after surgery --&gt; developed</t>
  </si>
  <si>
    <t xml:space="preserve">of urinary tract infection </t>
  </si>
  <si>
    <t>was given iv antibiotics b/c</t>
  </si>
  <si>
    <t xml:space="preserve"> from correction of hypoNa+</t>
  </si>
  <si>
    <t>memory deficits</t>
  </si>
  <si>
    <t>meaningless actions</t>
  </si>
  <si>
    <t>2-3 days</t>
  </si>
  <si>
    <t>isotonic saline</t>
  </si>
  <si>
    <t>21 h</t>
  </si>
  <si>
    <t>hours confused and lethargic</t>
  </si>
  <si>
    <t xml:space="preserve"> Scandinavica</t>
  </si>
  <si>
    <t>Salvesen</t>
  </si>
  <si>
    <t>that the neurological damage resulted from</t>
  </si>
  <si>
    <t>improved, has still some</t>
  </si>
  <si>
    <t xml:space="preserve">questions, restless, performed </t>
  </si>
  <si>
    <t>200 ml</t>
  </si>
  <si>
    <t>3% hypertonic saline</t>
  </si>
  <si>
    <t>16 h</t>
  </si>
  <si>
    <t xml:space="preserve">headache, within couple </t>
  </si>
  <si>
    <t>probably all no, had cushing syndrom due to pituitary tumor</t>
  </si>
  <si>
    <t>Acta Neurologica</t>
  </si>
  <si>
    <t>weeks ealier but authors conclude</t>
  </si>
  <si>
    <t xml:space="preserve">during exams, did not understand </t>
  </si>
  <si>
    <t>once</t>
  </si>
  <si>
    <t>2,5 mg</t>
  </si>
  <si>
    <t>12 h</t>
  </si>
  <si>
    <t>underwent surgery for pituitary adenoma 10</t>
  </si>
  <si>
    <t xml:space="preserve">confusion, aphasic,did not cooperate </t>
  </si>
  <si>
    <t xml:space="preserve">headache, slowness of mentation, </t>
  </si>
  <si>
    <t>damage resulted from correction of hypoNa+</t>
  </si>
  <si>
    <t>cogwheel rigidity</t>
  </si>
  <si>
    <t>60 ml/h</t>
  </si>
  <si>
    <t>isoton sodium chloride</t>
  </si>
  <si>
    <t>30 h</t>
  </si>
  <si>
    <t>normal</t>
  </si>
  <si>
    <t>Transmission</t>
  </si>
  <si>
    <t>Nagamitsu</t>
  </si>
  <si>
    <t xml:space="preserve"> authors conclude that the neurological</t>
  </si>
  <si>
    <t xml:space="preserve">palsy of glossa, resting tremor, </t>
  </si>
  <si>
    <t>vasopressin</t>
  </si>
  <si>
    <t>Journal of Neural</t>
  </si>
  <si>
    <t xml:space="preserve">disturbances, dysphasia, sialism, </t>
  </si>
  <si>
    <t>reduction of</t>
  </si>
  <si>
    <t>reduced voluntary movements, gait</t>
  </si>
  <si>
    <t>mask-like face, bradykinesia, dysarthria,</t>
  </si>
  <si>
    <t>rapid correction of HypoNa+</t>
  </si>
  <si>
    <t>normally but dysarthric</t>
  </si>
  <si>
    <t>somnolence, disorientation</t>
  </si>
  <si>
    <t>11 days</t>
  </si>
  <si>
    <t>hypertonic saline</t>
  </si>
  <si>
    <t>yes?</t>
  </si>
  <si>
    <t>and several seizures</t>
  </si>
  <si>
    <t>probably yes</t>
  </si>
  <si>
    <t>Neuroradiology</t>
  </si>
  <si>
    <t>Susa</t>
  </si>
  <si>
    <t xml:space="preserve">neurological damage is due to </t>
  </si>
  <si>
    <t>improved, able to live</t>
  </si>
  <si>
    <t>unconcious</t>
  </si>
  <si>
    <t>later suddenly unconscious</t>
  </si>
  <si>
    <t>unsure but</t>
  </si>
  <si>
    <t xml:space="preserve">hypoxia during seizures but conclude </t>
  </si>
  <si>
    <t>day when</t>
  </si>
  <si>
    <t xml:space="preserve">abdominal pain. 5 days </t>
  </si>
  <si>
    <t>detoriation: porphyria encephalopathy and</t>
  </si>
  <si>
    <t xml:space="preserve">on the 5th </t>
  </si>
  <si>
    <t>was admitted b/c of vomiting</t>
  </si>
  <si>
    <t>discuss differential diagnosis for neurological</t>
  </si>
  <si>
    <t>had know porphyria</t>
  </si>
  <si>
    <t>follow up sodium vaguely reported, authors</t>
  </si>
  <si>
    <t>punctate hemorrhages - insult?</t>
  </si>
  <si>
    <t>bilateral help to walk</t>
  </si>
  <si>
    <t>plantar responses</t>
  </si>
  <si>
    <t>not repored</t>
  </si>
  <si>
    <t>100 ml/h</t>
  </si>
  <si>
    <t>saline</t>
  </si>
  <si>
    <t>14,5 h</t>
  </si>
  <si>
    <t>dilated reactive pupils</t>
  </si>
  <si>
    <t>normal liver function</t>
  </si>
  <si>
    <t>Neurology</t>
  </si>
  <si>
    <t>case reports</t>
  </si>
  <si>
    <t>Calakos</t>
  </si>
  <si>
    <t>CT scan on day 6 showed multifocal</t>
  </si>
  <si>
    <t>use her hand, but need</t>
  </si>
  <si>
    <t>arms, spasticity, hyperreflexia, extensor</t>
  </si>
  <si>
    <t>stuporous, rigid, hyperreflexic</t>
  </si>
  <si>
    <t>hepatitic C but</t>
  </si>
  <si>
    <t>speak intelligibly, read,</t>
  </si>
  <si>
    <t xml:space="preserve">reflexes, spontaneous movement of </t>
  </si>
  <si>
    <t>found obtunded, dysarthric</t>
  </si>
  <si>
    <t>after 6 months: could</t>
  </si>
  <si>
    <t xml:space="preserve">interaction, preserved brainstem </t>
  </si>
  <si>
    <t>eye opening without cognitive</t>
  </si>
  <si>
    <t>day 6: status epilecticus, spontaneous</t>
  </si>
  <si>
    <t>neurological detoriation</t>
  </si>
  <si>
    <t>no regain of cognition</t>
  </si>
  <si>
    <t>areflexia, on 6th day seizure</t>
  </si>
  <si>
    <t>13 h</t>
  </si>
  <si>
    <t>agitated delirium</t>
  </si>
  <si>
    <t>alcoholic hepatitis</t>
  </si>
  <si>
    <t>interval btw correction of hypoNa+ and</t>
  </si>
  <si>
    <t>opened eyes, blink, yawn</t>
  </si>
  <si>
    <t xml:space="preserve">on 4th day coma, quadriparesis, </t>
  </si>
  <si>
    <t>is day 2</t>
  </si>
  <si>
    <t xml:space="preserve">this case is confusingly reported, very short </t>
  </si>
  <si>
    <t>no, minor improvement</t>
  </si>
  <si>
    <t>first reported</t>
  </si>
  <si>
    <t>inital Na+</t>
  </si>
  <si>
    <t>due to correction of HypoNa+</t>
  </si>
  <si>
    <t xml:space="preserve">improved </t>
  </si>
  <si>
    <t>positive pout reflex</t>
  </si>
  <si>
    <t>5 1/2 months</t>
  </si>
  <si>
    <t>14 h</t>
  </si>
  <si>
    <t xml:space="preserve"> lethargic on admission</t>
  </si>
  <si>
    <t>Neuroscience</t>
  </si>
  <si>
    <t>Sullivan</t>
  </si>
  <si>
    <t>ODS with extrapyramidale symptoms</t>
  </si>
  <si>
    <t>reflexes, bilateral grasp reflexes,</t>
  </si>
  <si>
    <t xml:space="preserve">9 days of fever and cough, </t>
  </si>
  <si>
    <t>Journal of Clinical</t>
  </si>
  <si>
    <t xml:space="preserve">diagnosis late, authors conclude that </t>
  </si>
  <si>
    <t xml:space="preserve">tremor, cogwheel upper limbs, brisk </t>
  </si>
  <si>
    <t>from correction of hypoNa+ and hypoK+</t>
  </si>
  <si>
    <t>no, vegetative state</t>
  </si>
  <si>
    <t>coma, respiratory failure</t>
  </si>
  <si>
    <t>6 days</t>
  </si>
  <si>
    <t>40 mmol/day</t>
  </si>
  <si>
    <t>KCl</t>
  </si>
  <si>
    <t>144 h?</t>
  </si>
  <si>
    <t>day 6</t>
  </si>
  <si>
    <t>drowsiness</t>
  </si>
  <si>
    <t>Medical Sciences</t>
  </si>
  <si>
    <t>Lin</t>
  </si>
  <si>
    <t>conclude that the neurological damage resulted</t>
  </si>
  <si>
    <t>confused, progressivly unresponsive,</t>
  </si>
  <si>
    <t>2l/day</t>
  </si>
  <si>
    <t>120 h?</t>
  </si>
  <si>
    <t>day 5</t>
  </si>
  <si>
    <t xml:space="preserve">vomiting, progressive </t>
  </si>
  <si>
    <t>of the</t>
  </si>
  <si>
    <t xml:space="preserve">fairly well and complete reported, authors </t>
  </si>
  <si>
    <t>96 h ?</t>
  </si>
  <si>
    <t>day 4</t>
  </si>
  <si>
    <t xml:space="preserve">weakness, dizziness, </t>
  </si>
  <si>
    <t>American Journal</t>
  </si>
  <si>
    <t>66 h</t>
  </si>
  <si>
    <t xml:space="preserve">2 days of generalized </t>
  </si>
  <si>
    <t>42 h</t>
  </si>
  <si>
    <t>18 h</t>
  </si>
  <si>
    <t>lacking, focus on treatment of polydipsia</t>
  </si>
  <si>
    <t>day 3</t>
  </si>
  <si>
    <t>confabulation</t>
  </si>
  <si>
    <t xml:space="preserve"> nor reported</t>
  </si>
  <si>
    <t>Psychopharmacology</t>
  </si>
  <si>
    <t>Mauri</t>
  </si>
  <si>
    <t>a lot of information not properly reported or</t>
  </si>
  <si>
    <t>asymptomatic?</t>
  </si>
  <si>
    <t>"specific therapy"</t>
  </si>
  <si>
    <t>day 2</t>
  </si>
  <si>
    <t>131 mmol/</t>
  </si>
  <si>
    <t xml:space="preserve">behavior, confusion, </t>
  </si>
  <si>
    <t>Human</t>
  </si>
  <si>
    <t>24 h?</t>
  </si>
  <si>
    <t>day 1</t>
  </si>
  <si>
    <t xml:space="preserve">agitation, disorganised </t>
  </si>
  <si>
    <t>on admission: psychomotor</t>
  </si>
  <si>
    <t xml:space="preserve">surgery, also hemorrhagic infarction </t>
  </si>
  <si>
    <t>cerebellar</t>
  </si>
  <si>
    <t>locked in syndrome when weaned off</t>
  </si>
  <si>
    <t>300 ml</t>
  </si>
  <si>
    <t>20 % mannitol</t>
  </si>
  <si>
    <t>"over the next 2days"</t>
  </si>
  <si>
    <t>not applicable</t>
  </si>
  <si>
    <t>and hypoxia</t>
  </si>
  <si>
    <t>Shah</t>
  </si>
  <si>
    <t xml:space="preserve">HypoNa+ and hypoxia are complications of </t>
  </si>
  <si>
    <t>infarct</t>
  </si>
  <si>
    <t>refexes, bilateral plantars extensors</t>
  </si>
  <si>
    <t>50ml/h</t>
  </si>
  <si>
    <t>20 h</t>
  </si>
  <si>
    <t>pO2 56 mmHg</t>
  </si>
  <si>
    <t>sign of volume overload</t>
  </si>
  <si>
    <t>most likely all no because classified as ASA 1</t>
  </si>
  <si>
    <t>Anaesthesiologica</t>
  </si>
  <si>
    <t xml:space="preserve">hemorrhagic </t>
  </si>
  <si>
    <t>respiration, exaggerated deep tendon</t>
  </si>
  <si>
    <t>1,5ml/min</t>
  </si>
  <si>
    <t>4h</t>
  </si>
  <si>
    <t>"low ninties"</t>
  </si>
  <si>
    <t>endometrium, suddenly</t>
  </si>
  <si>
    <t>Acta</t>
  </si>
  <si>
    <t>yes but plus</t>
  </si>
  <si>
    <t>to pain stimuli, inadequate spontanous</t>
  </si>
  <si>
    <t>restriction of normal saline</t>
  </si>
  <si>
    <t>1 h</t>
  </si>
  <si>
    <t xml:space="preserve">surgery SO2  </t>
  </si>
  <si>
    <t>transcervical resection of</t>
  </si>
  <si>
    <t xml:space="preserve">unequal pupils, decerebrated reflexes </t>
  </si>
  <si>
    <t>60mg</t>
  </si>
  <si>
    <t>surgery: furosemid +</t>
  </si>
  <si>
    <t>after 90 min</t>
  </si>
  <si>
    <t>during iv anesthesia for</t>
  </si>
  <si>
    <t>urgently without lab during</t>
  </si>
  <si>
    <t>additional new neurological symptoms</t>
  </si>
  <si>
    <t>walks independently</t>
  </si>
  <si>
    <t>of bulbar muscles.</t>
  </si>
  <si>
    <t>approx 7 days</t>
  </si>
  <si>
    <t>1l</t>
  </si>
  <si>
    <t>0,9% saline</t>
  </si>
  <si>
    <t>confusion</t>
  </si>
  <si>
    <t>BMJ</t>
  </si>
  <si>
    <t>Abbott</t>
  </si>
  <si>
    <t xml:space="preserve">and returned after approx 7 days  with </t>
  </si>
  <si>
    <t>needs nasogastric feeding,</t>
  </si>
  <si>
    <t xml:space="preserve">reflexes, weakness + incoordination </t>
  </si>
  <si>
    <t>not exactly reported</t>
  </si>
  <si>
    <t>+ 40 mmol potassium</t>
  </si>
  <si>
    <t xml:space="preserve">initial confusion attributed to HypoNa+ resolved </t>
  </si>
  <si>
    <t xml:space="preserve">tolerates pureed diet, but </t>
  </si>
  <si>
    <t>slurry speech, coarse tremor, brisk</t>
  </si>
  <si>
    <t>11h</t>
  </si>
  <si>
    <t>mild dysarthria, drooling,</t>
  </si>
  <si>
    <t>confusion, ataxia, drooling salvia,</t>
  </si>
  <si>
    <t>improved, 4 months later</t>
  </si>
  <si>
    <t>readmitted for new neurological symptoms</t>
  </si>
  <si>
    <t>unclear b/c lost to f/u</t>
  </si>
  <si>
    <t>hyperreflexia, incontinence.</t>
  </si>
  <si>
    <t>approx.10 days</t>
  </si>
  <si>
    <t>36 h</t>
  </si>
  <si>
    <t>anorexia, fever, vomiting</t>
  </si>
  <si>
    <t>unsure</t>
  </si>
  <si>
    <t>indapamid</t>
  </si>
  <si>
    <t>Sciences</t>
  </si>
  <si>
    <t>Deleu</t>
  </si>
  <si>
    <t xml:space="preserve">no specific HypoNa+ symptoms reported. </t>
  </si>
  <si>
    <t>improved, final outcome</t>
  </si>
  <si>
    <t>weakness, emotional incontinence</t>
  </si>
  <si>
    <t>3% saline</t>
  </si>
  <si>
    <t>1 week history of fatigue,</t>
  </si>
  <si>
    <t>Neurological</t>
  </si>
  <si>
    <t>low quality, incomplete, figure doesnt match text</t>
  </si>
  <si>
    <t xml:space="preserve">dysarthria, bilateral brachial </t>
  </si>
  <si>
    <t>fludrocortisone</t>
  </si>
  <si>
    <t>are related to HypoNa+ (?)</t>
  </si>
  <si>
    <t>Journal of the</t>
  </si>
  <si>
    <t>hydrocortisone</t>
  </si>
  <si>
    <t>questionable if any symptoms</t>
  </si>
  <si>
    <t>antibiotics</t>
  </si>
  <si>
    <t>ODS, b) improved after correction</t>
  </si>
  <si>
    <t xml:space="preserve">gait disturbances, </t>
  </si>
  <si>
    <t>12 days</t>
  </si>
  <si>
    <t>but &gt;10 h</t>
  </si>
  <si>
    <t>28 h</t>
  </si>
  <si>
    <t>lethargic, adynamic, drowsy</t>
  </si>
  <si>
    <t>have preexisted"</t>
  </si>
  <si>
    <t xml:space="preserve">Okada </t>
  </si>
  <si>
    <t xml:space="preserve">symptoms of HypoNa+ a) different to those of </t>
  </si>
  <si>
    <t xml:space="preserve">dysarthria, tremor, mask-like face, </t>
  </si>
  <si>
    <t>b) 0,45% saline</t>
  </si>
  <si>
    <t>after 13 days became</t>
  </si>
  <si>
    <t>HypoNa+ likely</t>
  </si>
  <si>
    <t>day 4 after correction bradykinesia,</t>
  </si>
  <si>
    <t>+ potassium</t>
  </si>
  <si>
    <t>6h</t>
  </si>
  <si>
    <t>recieved 2l Lactec daily --&gt;</t>
  </si>
  <si>
    <t>"chronic and mild</t>
  </si>
  <si>
    <t>150 ml/h</t>
  </si>
  <si>
    <t>a) 0,9% saline</t>
  </si>
  <si>
    <t>appetit loss developed --&gt;</t>
  </si>
  <si>
    <t>Clarithromycin</t>
  </si>
  <si>
    <t>pneumonia, diarrhea and</t>
  </si>
  <si>
    <t xml:space="preserve">during treatment for </t>
  </si>
  <si>
    <t>recent events, unable to follow commands.</t>
  </si>
  <si>
    <t>postural tremor</t>
  </si>
  <si>
    <t>plantar responses bilateral</t>
  </si>
  <si>
    <t>19 days</t>
  </si>
  <si>
    <t>other treatment</t>
  </si>
  <si>
    <t>not possible</t>
  </si>
  <si>
    <t>not posible</t>
  </si>
  <si>
    <t>after another &lt;24h</t>
  </si>
  <si>
    <t>then found unresponsive</t>
  </si>
  <si>
    <t>"diuretics"</t>
  </si>
  <si>
    <t>Singer</t>
  </si>
  <si>
    <t xml:space="preserve">but was already unable to recall </t>
  </si>
  <si>
    <t xml:space="preserve">hand spooning, </t>
  </si>
  <si>
    <t>deep tendon reflexes with extensor</t>
  </si>
  <si>
    <t xml:space="preserve">confusion, somnolence, </t>
  </si>
  <si>
    <t>after 3% saline pt regaines consciousness</t>
  </si>
  <si>
    <t>mild dysarthria, bilateral</t>
  </si>
  <si>
    <t xml:space="preserve">anarthria, dysphagia, hyperactive </t>
  </si>
  <si>
    <t>first 2 days</t>
  </si>
  <si>
    <t>outpatient</t>
  </si>
  <si>
    <t>a)fluid restriction</t>
  </si>
  <si>
    <t xml:space="preserve">laxatives progressive </t>
  </si>
  <si>
    <t>low quality in reporting, vague, inclomplete</t>
  </si>
  <si>
    <t>improved, 7 months later</t>
  </si>
  <si>
    <t>quadriparesis, facial weakness,</t>
  </si>
  <si>
    <t xml:space="preserve">vomiting, use of diuretics + </t>
  </si>
  <si>
    <t xml:space="preserve">not exactly reported, developed </t>
  </si>
  <si>
    <t xml:space="preserve">1 week after self-induced </t>
  </si>
  <si>
    <t>and swallow already - short time interval</t>
  </si>
  <si>
    <t>ataxia, could not sit without help</t>
  </si>
  <si>
    <t>least 3 days</t>
  </si>
  <si>
    <t>12 h?</t>
  </si>
  <si>
    <t>seizure --&gt; coma</t>
  </si>
  <si>
    <t>of Neurology</t>
  </si>
  <si>
    <t>Spengos</t>
  </si>
  <si>
    <t>regained consciousness but was unable to speak</t>
  </si>
  <si>
    <t>dysarthria, dysphagia, sever truncal</t>
  </si>
  <si>
    <t>dexamethason</t>
  </si>
  <si>
    <t>"almost"</t>
  </si>
  <si>
    <t>colonoscopy confusion --&gt;</t>
  </si>
  <si>
    <t>European Journal</t>
  </si>
  <si>
    <t>letter/</t>
  </si>
  <si>
    <t xml:space="preserve">12 h after rapid correction of HypoNa+ pt </t>
  </si>
  <si>
    <t>recieved cathartics, 6h after</t>
  </si>
  <si>
    <t>low quality of reporting, vague, incomplete</t>
  </si>
  <si>
    <t>?</t>
  </si>
  <si>
    <t>48 h</t>
  </si>
  <si>
    <t>et de Reanimation</t>
  </si>
  <si>
    <t>Charra</t>
  </si>
  <si>
    <t>d Anesthesi</t>
  </si>
  <si>
    <t>Annales Francaises</t>
  </si>
  <si>
    <t xml:space="preserve">after Na+ has been corrected reported </t>
  </si>
  <si>
    <t>bilateral globus pallidus</t>
  </si>
  <si>
    <t>next day</t>
  </si>
  <si>
    <t>found unresponsive</t>
  </si>
  <si>
    <t>Taiwanica</t>
  </si>
  <si>
    <t>Hsieh</t>
  </si>
  <si>
    <t xml:space="preserve">no worsening or new onset neurological damage </t>
  </si>
  <si>
    <t>after correction of HypoNa+</t>
  </si>
  <si>
    <t>showed hypodense lesions over</t>
  </si>
  <si>
    <t>8 h</t>
  </si>
  <si>
    <t xml:space="preserve">from coma during hypoNa+ after correction of Na+ </t>
  </si>
  <si>
    <t xml:space="preserve">ongoing improvement </t>
  </si>
  <si>
    <t>resulted from correction of HypoNa+</t>
  </si>
  <si>
    <t>"beginning to walk alone"</t>
  </si>
  <si>
    <t>day 21: respiratory failure</t>
  </si>
  <si>
    <t>24 days</t>
  </si>
  <si>
    <t>flluid restriction</t>
  </si>
  <si>
    <t>192 h?</t>
  </si>
  <si>
    <t>day 9</t>
  </si>
  <si>
    <t>on admission GCS 14/15</t>
  </si>
  <si>
    <t>Biochemistry</t>
  </si>
  <si>
    <t>Georgy</t>
  </si>
  <si>
    <t xml:space="preserve">symptoms, authors conclude that ODS </t>
  </si>
  <si>
    <t>improved</t>
  </si>
  <si>
    <t>day 15:muscle weakness</t>
  </si>
  <si>
    <t>day 7</t>
  </si>
  <si>
    <t>500ml/6h</t>
  </si>
  <si>
    <t xml:space="preserve">Gelofusin </t>
  </si>
  <si>
    <t>168 h?</t>
  </si>
  <si>
    <t>day 8</t>
  </si>
  <si>
    <t>collapsed at home</t>
  </si>
  <si>
    <t>Chemical</t>
  </si>
  <si>
    <t>detoriated again with new onset of neurological</t>
  </si>
  <si>
    <t>day 12: could not stand or eat alone</t>
  </si>
  <si>
    <t>500ml/8h</t>
  </si>
  <si>
    <t>pt had improved from initial symptoms and</t>
  </si>
  <si>
    <t>day 3,4</t>
  </si>
  <si>
    <t>1 l/24 h</t>
  </si>
  <si>
    <t>40 mmol potassium</t>
  </si>
  <si>
    <t xml:space="preserve">0,9% saline + </t>
  </si>
  <si>
    <t>day 1,2,5</t>
  </si>
  <si>
    <t>max 1 l/24h</t>
  </si>
  <si>
    <t>fluid restriction</t>
  </si>
  <si>
    <t>resulted from corretion of HypoNa+ but</t>
  </si>
  <si>
    <t>impaired recognition</t>
  </si>
  <si>
    <t>stand without help</t>
  </si>
  <si>
    <t>48 h ?</t>
  </si>
  <si>
    <t>fell down</t>
  </si>
  <si>
    <t xml:space="preserve">Seok </t>
  </si>
  <si>
    <t xml:space="preserve">authors conclude that neurological damage </t>
  </si>
  <si>
    <t xml:space="preserve">substantial difficulty, </t>
  </si>
  <si>
    <t>gait distrubances, could not sit or</t>
  </si>
  <si>
    <t>admission lost balance and</t>
  </si>
  <si>
    <t>Behavioural</t>
  </si>
  <si>
    <t>could only walk with</t>
  </si>
  <si>
    <t>progressive dysarthria, dysphagia</t>
  </si>
  <si>
    <t xml:space="preserve">dizziness, 3 days before </t>
  </si>
  <si>
    <t>no but improved</t>
  </si>
  <si>
    <t>1 week before admission</t>
  </si>
  <si>
    <t>resulted from correction but maybe from HypoNa+</t>
  </si>
  <si>
    <t>slowness</t>
  </si>
  <si>
    <t>approx some days</t>
  </si>
  <si>
    <t>200 mmol/day</t>
  </si>
  <si>
    <t>potassium</t>
  </si>
  <si>
    <t>pO2 74</t>
  </si>
  <si>
    <t>postictale</t>
  </si>
  <si>
    <t>unresponsive + seizure</t>
  </si>
  <si>
    <t>Neuro-Psiquiatria</t>
  </si>
  <si>
    <t>Twardowschy</t>
  </si>
  <si>
    <t>authors do not explicitly conclude that ODS</t>
  </si>
  <si>
    <t xml:space="preserve">memory deficits, psychomotor </t>
  </si>
  <si>
    <t>80 mg</t>
  </si>
  <si>
    <t>on admission</t>
  </si>
  <si>
    <t xml:space="preserve">sleepness </t>
  </si>
  <si>
    <t xml:space="preserve">feed herself, suddenly </t>
  </si>
  <si>
    <t xml:space="preserve">Arquivos de </t>
  </si>
  <si>
    <t>but short time interval btw correction and diagnos</t>
  </si>
  <si>
    <t>difficulties in speaking, naming objects</t>
  </si>
  <si>
    <t>"unlikely"</t>
  </si>
  <si>
    <t>confused, could not stand or</t>
  </si>
  <si>
    <t>initial symptoms attributed to HypoNa+ resolved</t>
  </si>
  <si>
    <t>1000 ml/day</t>
  </si>
  <si>
    <t>weakness, nausea, vomiting</t>
  </si>
  <si>
    <t>decreased energy, iriitable,</t>
  </si>
  <si>
    <t>past 4 months forgetful,</t>
  </si>
  <si>
    <t>between correction and diagnosis</t>
  </si>
  <si>
    <t>wheelchair dependent</t>
  </si>
  <si>
    <t>hyperreflexia, detoriated consciousness</t>
  </si>
  <si>
    <t>15 days - MRI</t>
  </si>
  <si>
    <t xml:space="preserve">128 mmol/ </t>
  </si>
  <si>
    <t>unresponsiveness + vomiting</t>
  </si>
  <si>
    <t>Medical Journal</t>
  </si>
  <si>
    <t>case reort</t>
  </si>
  <si>
    <t>West</t>
  </si>
  <si>
    <t>improved but short time interval</t>
  </si>
  <si>
    <t>no, is still</t>
  </si>
  <si>
    <t>flaccid quadriparesis, generalized</t>
  </si>
  <si>
    <t xml:space="preserve">2 days - clinical </t>
  </si>
  <si>
    <t>on the day of admission</t>
  </si>
  <si>
    <t>West Indian</t>
  </si>
  <si>
    <t>initial symptoms related to HypoNa+</t>
  </si>
  <si>
    <t>rapid correction of chronic HypoNa+</t>
  </si>
  <si>
    <t xml:space="preserve">3 days before admission </t>
  </si>
  <si>
    <t>authors conclude that ODS resulted from</t>
  </si>
  <si>
    <t>loss of apetite for 3 weeks</t>
  </si>
  <si>
    <t>possible chronic Hypo Na+</t>
  </si>
  <si>
    <t>state one year later</t>
  </si>
  <si>
    <t>left Babinski +Chaddock reflexes</t>
  </si>
  <si>
    <t>15 h</t>
  </si>
  <si>
    <t>30 ml/h</t>
  </si>
  <si>
    <t>nausea, vomiting, confusion</t>
  </si>
  <si>
    <t>"possibly chronic"</t>
  </si>
  <si>
    <t>Emergency Medicine</t>
  </si>
  <si>
    <t xml:space="preserve">that ODS resulted from rapid correction of </t>
  </si>
  <si>
    <t>no, persistent vegetative</t>
  </si>
  <si>
    <t>hyperactive deep tendon reflexes</t>
  </si>
  <si>
    <t xml:space="preserve">collapsed at home with </t>
  </si>
  <si>
    <t>American Journal of</t>
  </si>
  <si>
    <t>correction of HypoNa+, authors discuss</t>
  </si>
  <si>
    <t>seizure, lethargy, spastic mucle tone,</t>
  </si>
  <si>
    <t>pt had initially imrpoved and then detoriated after</t>
  </si>
  <si>
    <t>secondary to osmotic stress</t>
  </si>
  <si>
    <t>but improved</t>
  </si>
  <si>
    <t>bilateral velopalatine paralysis</t>
  </si>
  <si>
    <t>7% saline</t>
  </si>
  <si>
    <t>135 mg/dl</t>
  </si>
  <si>
    <t>97 mg/dl</t>
  </si>
  <si>
    <t>deteriorated consciousness</t>
  </si>
  <si>
    <t>&amp; Psychiatry</t>
  </si>
  <si>
    <t>Serrano-Castro</t>
  </si>
  <si>
    <t>peripheral demyelinating neuropathy</t>
  </si>
  <si>
    <t>anarthric mutism, affective lability</t>
  </si>
  <si>
    <t>few days"</t>
  </si>
  <si>
    <t xml:space="preserve">0,9% saline </t>
  </si>
  <si>
    <t>could not walk +</t>
  </si>
  <si>
    <t>Neurosurgery</t>
  </si>
  <si>
    <t xml:space="preserve">autors discuss the possibilty </t>
  </si>
  <si>
    <t xml:space="preserve">babinski, mild distal amyotrophy, </t>
  </si>
  <si>
    <t xml:space="preserve">"over the next </t>
  </si>
  <si>
    <t>oral</t>
  </si>
  <si>
    <t>liquid restriction</t>
  </si>
  <si>
    <t>Journal of Neurology,</t>
  </si>
  <si>
    <t>progressive flaccid tetraparesis, bilateral</t>
  </si>
  <si>
    <t>visual hallucinations</t>
  </si>
  <si>
    <t>acute peripheral polyneuropathy</t>
  </si>
  <si>
    <t>consciousness +</t>
  </si>
  <si>
    <t xml:space="preserve">changed behavior and </t>
  </si>
  <si>
    <t>diffuse encephalopathy +</t>
  </si>
  <si>
    <t>3 months before admission</t>
  </si>
  <si>
    <t xml:space="preserve"> HyoNa+ or from HypoNa+ itself</t>
  </si>
  <si>
    <t>normal MRI!!!</t>
  </si>
  <si>
    <t>secretions, required re intubation</t>
  </si>
  <si>
    <t>therapy"</t>
  </si>
  <si>
    <t>upon admission seizure</t>
  </si>
  <si>
    <t>"acute on chronic"</t>
  </si>
  <si>
    <t>Anaesthesia</t>
  </si>
  <si>
    <t>Snell</t>
  </si>
  <si>
    <t>developed either from rapid correction of</t>
  </si>
  <si>
    <t xml:space="preserve">dysarthria, dysphagia, drooling </t>
  </si>
  <si>
    <t>adrenal replacement</t>
  </si>
  <si>
    <t>31,5 h</t>
  </si>
  <si>
    <t>2d mild respiratory symptoms</t>
  </si>
  <si>
    <t>diagnosis, authors discuss that ODS</t>
  </si>
  <si>
    <t>rapidly progressive pseudobulbar palsy</t>
  </si>
  <si>
    <t xml:space="preserve">and "reinstituation of </t>
  </si>
  <si>
    <t xml:space="preserve">clinical. Short interval btw correction and </t>
  </si>
  <si>
    <t>c) normal saline</t>
  </si>
  <si>
    <t xml:space="preserve">normal on the 3rd day and diagnosis made </t>
  </si>
  <si>
    <t>3h</t>
  </si>
  <si>
    <t>b) 2,7 % saline</t>
  </si>
  <si>
    <t>19,5 h</t>
  </si>
  <si>
    <t>unsure if this is even a case of ODS since MRI was</t>
  </si>
  <si>
    <t>mannitol</t>
  </si>
  <si>
    <t>16,5 h</t>
  </si>
  <si>
    <t>a) hydrocortison and</t>
  </si>
  <si>
    <t>10,5 h</t>
  </si>
  <si>
    <t>8,5 h</t>
  </si>
  <si>
    <t>7 h</t>
  </si>
  <si>
    <t>3,5 h</t>
  </si>
  <si>
    <t>correction</t>
  </si>
  <si>
    <t>syndrom)</t>
  </si>
  <si>
    <t>aphasia persisted</t>
  </si>
  <si>
    <t xml:space="preserve">amnesia, visual agnosia, </t>
  </si>
  <si>
    <t>30mg/d</t>
  </si>
  <si>
    <t>aphasia + confusion</t>
  </si>
  <si>
    <t>"mild hypoK+"</t>
  </si>
  <si>
    <t>Presse Medicale</t>
  </si>
  <si>
    <t>Tuleja</t>
  </si>
  <si>
    <t xml:space="preserve">HypoNa+ but pt remained confused after </t>
  </si>
  <si>
    <t>(Klüver Bucy</t>
  </si>
  <si>
    <t>hyperorality, sensory</t>
  </si>
  <si>
    <t>sensory aphasia, hyperphagia, massive</t>
  </si>
  <si>
    <t>diarrhea developed</t>
  </si>
  <si>
    <t>damage (KBS) resulted from correction of</t>
  </si>
  <si>
    <t xml:space="preserve">yes </t>
  </si>
  <si>
    <t>amnesia, placidity</t>
  </si>
  <si>
    <t xml:space="preserve">distractibility, sexual disinhibition, </t>
  </si>
  <si>
    <t>after 6 days vomiting +</t>
  </si>
  <si>
    <t>authors conclude that neuropsychiatric</t>
  </si>
  <si>
    <t>no, hypersexuality,</t>
  </si>
  <si>
    <t>psychic blindness, prosopagnosia,</t>
  </si>
  <si>
    <t>and important information missing</t>
  </si>
  <si>
    <t>gait ataxia improved</t>
  </si>
  <si>
    <t>responses</t>
  </si>
  <si>
    <t xml:space="preserve"> 5 days?</t>
  </si>
  <si>
    <t>the last week</t>
  </si>
  <si>
    <t>aged</t>
  </si>
  <si>
    <t>Biotti</t>
  </si>
  <si>
    <t xml:space="preserve">but no discussion in this case report, </t>
  </si>
  <si>
    <t xml:space="preserve">syndrome, bilateral upgoing plantar </t>
  </si>
  <si>
    <t>drowsiness developed over</t>
  </si>
  <si>
    <t>middle</t>
  </si>
  <si>
    <t>Practical</t>
  </si>
  <si>
    <t>new onset of neurological symptoms.</t>
  </si>
  <si>
    <t>truncal and gait ataxia, pseudobulbar</t>
  </si>
  <si>
    <t>symptoms of HypoNa+ normalized, after 5 days</t>
  </si>
  <si>
    <t>1 day ?</t>
  </si>
  <si>
    <t>48h?</t>
  </si>
  <si>
    <t>but possible</t>
  </si>
  <si>
    <t>+seizure + pulmonary edema</t>
  </si>
  <si>
    <t>Ophthalmology</t>
  </si>
  <si>
    <t>Hawthorne</t>
  </si>
  <si>
    <t>already neurological impaired and thereafter</t>
  </si>
  <si>
    <t>upon admission unresponsive</t>
  </si>
  <si>
    <t>Journal of Neuro-</t>
  </si>
  <si>
    <t>pt was intubated, when awake on 3rd day</t>
  </si>
  <si>
    <t>felt ill</t>
  </si>
  <si>
    <t>death 2 months later</t>
  </si>
  <si>
    <t>no?</t>
  </si>
  <si>
    <t>post-mortem</t>
  </si>
  <si>
    <t>approx 2 1/2 weeks</t>
  </si>
  <si>
    <t>11 h</t>
  </si>
  <si>
    <t>+ unconscious + seizure</t>
  </si>
  <si>
    <t>drug abuse yes</t>
  </si>
  <si>
    <t>Radiographics</t>
  </si>
  <si>
    <t>Howard</t>
  </si>
  <si>
    <t>encephalopathy, remained in this state until</t>
  </si>
  <si>
    <t>only spontaneously open eyes, on ECG hypoxic</t>
  </si>
  <si>
    <t>vomiting for 2 weeks</t>
  </si>
  <si>
    <t xml:space="preserve">unresponsive until day 5 after admission, could </t>
  </si>
  <si>
    <t>unresponsiveness and</t>
  </si>
  <si>
    <t xml:space="preserve">of Na+ had no "lucid" interval, remaind </t>
  </si>
  <si>
    <t>pt was found unresponsive and after correction</t>
  </si>
  <si>
    <t>Quite late after initial correction</t>
  </si>
  <si>
    <t>Cannot answer</t>
  </si>
  <si>
    <t>16 days</t>
  </si>
  <si>
    <t>during 24h</t>
  </si>
  <si>
    <t>24 mmol/L/5days</t>
  </si>
  <si>
    <t>cognitive impairment</t>
  </si>
  <si>
    <t>Ruiz</t>
  </si>
  <si>
    <t>1l + 234mmol</t>
  </si>
  <si>
    <t>11  mmol/L/33h</t>
  </si>
  <si>
    <t>33 h</t>
  </si>
  <si>
    <t>changed general condition</t>
  </si>
  <si>
    <t>during 12h</t>
  </si>
  <si>
    <t xml:space="preserve">81 mmol </t>
  </si>
  <si>
    <t>maybe prolonged hypoNa+ as cause itself?</t>
  </si>
  <si>
    <t>micrographia</t>
  </si>
  <si>
    <t>70 h</t>
  </si>
  <si>
    <t>Nuclear Medicine</t>
  </si>
  <si>
    <t>Wu</t>
  </si>
  <si>
    <t>HypoNa+ (125) at time of ODS diagnosis</t>
  </si>
  <si>
    <t>improved but</t>
  </si>
  <si>
    <t xml:space="preserve">rigidity, facial apathy, bradykineasia, </t>
  </si>
  <si>
    <t>Na+, but a lot information missing, and pt had</t>
  </si>
  <si>
    <t xml:space="preserve">small step gait, dysphagia, mild limb </t>
  </si>
  <si>
    <t>authors conclude that ODS due to correctin of</t>
  </si>
  <si>
    <t>Ziadi</t>
  </si>
  <si>
    <t xml:space="preserve">"careful correction" of HypoNa+. </t>
  </si>
  <si>
    <t>articulation disorders</t>
  </si>
  <si>
    <t>200mg/d</t>
  </si>
  <si>
    <t>day 12</t>
  </si>
  <si>
    <t>Glasgow Coma Scale 11</t>
  </si>
  <si>
    <t>serum sodium</t>
  </si>
  <si>
    <t>was pregnant</t>
  </si>
  <si>
    <t>Neonatal Medicine</t>
  </si>
  <si>
    <t>Imoto</t>
  </si>
  <si>
    <t>authors conclude that ODS developed despite</t>
  </si>
  <si>
    <t>gradually improved</t>
  </si>
  <si>
    <t xml:space="preserve">progressive upper limb weakness, </t>
  </si>
  <si>
    <t>2 d</t>
  </si>
  <si>
    <t>day 11</t>
  </si>
  <si>
    <t>Hb 2,5 g/l</t>
  </si>
  <si>
    <t>suddenly</t>
  </si>
  <si>
    <t xml:space="preserve">3 d earlier normal </t>
  </si>
  <si>
    <t>Maternal-Fetal and</t>
  </si>
  <si>
    <t>short interval btw correction and ODS</t>
  </si>
  <si>
    <t>day 10</t>
  </si>
  <si>
    <t>resuscitation +</t>
  </si>
  <si>
    <t xml:space="preserve">on postpartum day 9 </t>
  </si>
  <si>
    <t>unknown</t>
  </si>
  <si>
    <t>The Journal of</t>
  </si>
  <si>
    <t xml:space="preserve"> "recovered well and uneventful" from CPR</t>
  </si>
  <si>
    <t>had postpartum bleeding leading to CPR, did</t>
  </si>
  <si>
    <t>correction of hypoNa+ and HypoK+</t>
  </si>
  <si>
    <t>to rehab --&gt; lost to f/u</t>
  </si>
  <si>
    <t>duringnext 2 d</t>
  </si>
  <si>
    <t>50 mmol</t>
  </si>
  <si>
    <t>phosphate</t>
  </si>
  <si>
    <t>192 h ?</t>
  </si>
  <si>
    <t>diminished strength in limbs</t>
  </si>
  <si>
    <t>Kidney Disease</t>
  </si>
  <si>
    <t>authors conclude that ODS developed due to</t>
  </si>
  <si>
    <t>dysarthria when discharged</t>
  </si>
  <si>
    <t>during next 2 d</t>
  </si>
  <si>
    <t>200 mmol</t>
  </si>
  <si>
    <t>potassiumchloride</t>
  </si>
  <si>
    <t>168 h ?</t>
  </si>
  <si>
    <t>slurred speech, dysmethria,</t>
  </si>
  <si>
    <t>Journal of</t>
  </si>
  <si>
    <t>general weakness and</t>
  </si>
  <si>
    <t>during1st 24 h</t>
  </si>
  <si>
    <t>430 mmol</t>
  </si>
  <si>
    <t>19 h</t>
  </si>
  <si>
    <t>on admission unable to arise</t>
  </si>
  <si>
    <t xml:space="preserve">American </t>
  </si>
  <si>
    <t>simple commands, but had</t>
  </si>
  <si>
    <t>800 ml/d</t>
  </si>
  <si>
    <t>water restriction</t>
  </si>
  <si>
    <t>5 days progessive weakness</t>
  </si>
  <si>
    <t xml:space="preserve">improved slowly, could follow </t>
  </si>
  <si>
    <t>300ml</t>
  </si>
  <si>
    <t>on cause of ODS + a lot information missing</t>
  </si>
  <si>
    <t>quadriparesis, cerebellar</t>
  </si>
  <si>
    <t>15 days</t>
  </si>
  <si>
    <t>nor reported</t>
  </si>
  <si>
    <t>case series</t>
  </si>
  <si>
    <t>Odier</t>
  </si>
  <si>
    <t xml:space="preserve"> authors do not make a clear conclusion </t>
  </si>
  <si>
    <t>CT scan</t>
  </si>
  <si>
    <t>slightly spastic</t>
  </si>
  <si>
    <t>emotional lability</t>
  </si>
  <si>
    <t>refractory  tremor</t>
  </si>
  <si>
    <t>cerebellar rigidity, myoclonia</t>
  </si>
  <si>
    <t>truncal dystonia, quadriparesis</t>
  </si>
  <si>
    <t>epileptics after 1 year</t>
  </si>
  <si>
    <t>symptoms, cerebellar</t>
  </si>
  <si>
    <t>27 days</t>
  </si>
  <si>
    <t>had seizures since hypoNa+, persisted after</t>
  </si>
  <si>
    <t>ment, weaned of anti-</t>
  </si>
  <si>
    <t xml:space="preserve">complex partial status, maniac </t>
  </si>
  <si>
    <t>reversible cognitive impair-</t>
  </si>
  <si>
    <t>lost to follow up</t>
  </si>
  <si>
    <t>tetraparesis, catatonia,rigidity</t>
  </si>
  <si>
    <t>mutism, rigidity</t>
  </si>
  <si>
    <t>motor recovery but</t>
  </si>
  <si>
    <t xml:space="preserve"> due to correction of Na+</t>
  </si>
  <si>
    <t>(pulmonary embolism)</t>
  </si>
  <si>
    <t>dysmetria, instabile vigilance</t>
  </si>
  <si>
    <t>nause, lethargy, drowsiness</t>
  </si>
  <si>
    <t>Pietrini</t>
  </si>
  <si>
    <t xml:space="preserve">authors conclude that ODS </t>
  </si>
  <si>
    <t>lethargy, tremor, quadriparesis, limb</t>
  </si>
  <si>
    <t>hypertonic</t>
  </si>
  <si>
    <t>of stomache ache, vomiting</t>
  </si>
  <si>
    <t xml:space="preserve">3 days before admission start </t>
  </si>
  <si>
    <t>encephalocele repaired</t>
  </si>
  <si>
    <t>no, worsend</t>
  </si>
  <si>
    <t>unresponsive</t>
  </si>
  <si>
    <t>48h</t>
  </si>
  <si>
    <t>on autopsy</t>
  </si>
  <si>
    <t>of counsciousness</t>
  </si>
  <si>
    <t>Ranger</t>
  </si>
  <si>
    <t>at 3 months age he had nasofrontal</t>
  </si>
  <si>
    <t>encephalopathy</t>
  </si>
  <si>
    <t xml:space="preserve">depressed level </t>
  </si>
  <si>
    <t>Pediatric</t>
  </si>
  <si>
    <t>worsening, on autopsy hypoxic brain damage</t>
  </si>
  <si>
    <t>ischemic</t>
  </si>
  <si>
    <t>very short time interval btw correction and</t>
  </si>
  <si>
    <t>acute hypoxic</t>
  </si>
  <si>
    <t>clinical, CT showed intrasellar mass</t>
  </si>
  <si>
    <t>paraparesis</t>
  </si>
  <si>
    <t>correction of sodium"</t>
  </si>
  <si>
    <t>next 24h</t>
  </si>
  <si>
    <t>hydrocortison</t>
  </si>
  <si>
    <t>500ml D5%</t>
  </si>
  <si>
    <t>500ml  D5%</t>
  </si>
  <si>
    <t>lost appetite, vomiting</t>
  </si>
  <si>
    <t>but for others no</t>
  </si>
  <si>
    <t>Endocrine</t>
  </si>
  <si>
    <t>Pekic</t>
  </si>
  <si>
    <t xml:space="preserve">symptoms of ODS, diagnosis of ODS "only" </t>
  </si>
  <si>
    <t xml:space="preserve">"immediatly after </t>
  </si>
  <si>
    <t>stress doses of</t>
  </si>
  <si>
    <t>after</t>
  </si>
  <si>
    <t xml:space="preserve">felt tired, lost weight, </t>
  </si>
  <si>
    <t>for coma yes</t>
  </si>
  <si>
    <t>very short interval btw correction of Na+ and</t>
  </si>
  <si>
    <t>first 24 h</t>
  </si>
  <si>
    <t>hypertonic sodium</t>
  </si>
  <si>
    <t>respiratory arrest</t>
  </si>
  <si>
    <t xml:space="preserve">yes plus </t>
  </si>
  <si>
    <t>Rationale</t>
  </si>
  <si>
    <t>Judgement</t>
  </si>
  <si>
    <t>MRI, clinical, post-mortem</t>
  </si>
  <si>
    <t>Diagnosis of ODS</t>
  </si>
  <si>
    <t>Symptoms disappeared</t>
  </si>
  <si>
    <t>Signs/symptoms of ODS at diagnosis</t>
  </si>
  <si>
    <t>Time interval between intervention and diagnosis of ODS</t>
  </si>
  <si>
    <t>Duration</t>
  </si>
  <si>
    <t>Dose</t>
  </si>
  <si>
    <t>Route of administration</t>
  </si>
  <si>
    <t>Type</t>
  </si>
  <si>
    <t>Δ Na+/first 72 h</t>
  </si>
  <si>
    <t>Δ Na+/first 48 h</t>
  </si>
  <si>
    <t>Δ Na+/first 24h</t>
  </si>
  <si>
    <t>Δ Na+/time unit (mmol/L/h)</t>
  </si>
  <si>
    <t>per time unit</t>
  </si>
  <si>
    <t>Reported ΔNa</t>
  </si>
  <si>
    <t>time btw 2 measurements</t>
  </si>
  <si>
    <t>[Na+] after treatment</t>
  </si>
  <si>
    <t>Initial [Na+]</t>
  </si>
  <si>
    <t>Hypoxia</t>
  </si>
  <si>
    <t>Coma</t>
  </si>
  <si>
    <t>Seizure</t>
  </si>
  <si>
    <t>Confusion</t>
  </si>
  <si>
    <t>symptoms of HypoNa+</t>
  </si>
  <si>
    <t>considered acute hypoNa+ by author</t>
  </si>
  <si>
    <t>onset of Symtoms &lt;48h</t>
  </si>
  <si>
    <t>malnourishment</t>
  </si>
  <si>
    <t>burns</t>
  </si>
  <si>
    <t>thiazides</t>
  </si>
  <si>
    <t>alcoholism</t>
  </si>
  <si>
    <t>liver disease</t>
  </si>
  <si>
    <t>Sex</t>
  </si>
  <si>
    <t>Journal</t>
  </si>
  <si>
    <t>Quality</t>
  </si>
  <si>
    <t>Outcome of ODS</t>
  </si>
  <si>
    <t>Intervention</t>
  </si>
  <si>
    <t>Sodium/time unit</t>
  </si>
  <si>
    <t>Symptoms of HypoNa+</t>
  </si>
  <si>
    <t>Patient characteristics</t>
  </si>
  <si>
    <t>Reference</t>
  </si>
  <si>
    <t>sodiumchloride</t>
  </si>
  <si>
    <t>1g/h</t>
  </si>
  <si>
    <t>1g/2h</t>
  </si>
  <si>
    <t>1 d</t>
  </si>
  <si>
    <t xml:space="preserve"> sodiumchloride</t>
  </si>
  <si>
    <t>2 d +</t>
  </si>
  <si>
    <t>Heaviness in arms and legs</t>
  </si>
  <si>
    <t>Somnolence</t>
  </si>
  <si>
    <t>Seizures</t>
  </si>
  <si>
    <t>Gradual improvement over 12 months of swallow reflex and sensorimotor controle of arms</t>
  </si>
  <si>
    <t>Although no clear information on clinical status of pt during hyponatremia, which was thought due to gastroenteritis and dehydration, deterioration of clinical status and admission to ICU seem to have happened within right time after the intervention</t>
  </si>
  <si>
    <t>Confused</t>
  </si>
  <si>
    <t>Tachypnea 21 breaths/min</t>
  </si>
  <si>
    <t xml:space="preserve">Blood pressure 70/40 mmHg, </t>
  </si>
  <si>
    <t>Heart rate 121 bpm</t>
  </si>
  <si>
    <t>21 g/24h</t>
  </si>
  <si>
    <t>spastic tetraparesis</t>
  </si>
  <si>
    <t>vivid tendon reflexes</t>
  </si>
  <si>
    <t>bilateral Babinski reflex</t>
  </si>
  <si>
    <t>generalised convulsions</t>
  </si>
  <si>
    <t>patient died</t>
  </si>
  <si>
    <t>no clear reason for dehydration or initial disease state given.</t>
  </si>
  <si>
    <t xml:space="preserve"> evolution rather quickly after correction </t>
  </si>
  <si>
    <t>Dellabarca</t>
  </si>
  <si>
    <t xml:space="preserve"> and Naphrology</t>
  </si>
  <si>
    <t>International Urology</t>
  </si>
  <si>
    <t xml:space="preserve">no </t>
  </si>
  <si>
    <t>weakness</t>
  </si>
  <si>
    <t>falling</t>
  </si>
  <si>
    <t>109 mmol/L</t>
  </si>
  <si>
    <t>24h</t>
  </si>
  <si>
    <t>not interpretable</t>
  </si>
  <si>
    <t>difficulty swallowing</t>
  </si>
  <si>
    <t>bilateral cogwheeling</t>
  </si>
  <si>
    <t>dysdiadochokinesia</t>
  </si>
  <si>
    <t>after initial pneumonia</t>
  </si>
  <si>
    <t>respiratory status deteriorated</t>
  </si>
  <si>
    <t>family chose palliative care</t>
  </si>
  <si>
    <t>dysarthria</t>
  </si>
  <si>
    <t xml:space="preserve">pt progressively deteriorated after patient </t>
  </si>
  <si>
    <t xml:space="preserve">developped pneumonia, </t>
  </si>
  <si>
    <t>pt already had crackles upon admission</t>
  </si>
  <si>
    <t>Progregressive neurologic deficit</t>
  </si>
  <si>
    <t>normal conscience</t>
  </si>
  <si>
    <t xml:space="preserve"> tetraplegia</t>
  </si>
  <si>
    <t>facial displegia</t>
  </si>
  <si>
    <t>impossible speech</t>
  </si>
  <si>
    <t>swallowing disorder</t>
  </si>
  <si>
    <t>pyramidal syndrome</t>
  </si>
  <si>
    <t>Schuster</t>
  </si>
  <si>
    <t xml:space="preserve">Anaesthia and </t>
  </si>
  <si>
    <t>Intensive Care</t>
  </si>
  <si>
    <t>2.5 mmol/L</t>
  </si>
  <si>
    <t>gait abnormalities</t>
  </si>
  <si>
    <t>no limb movement upon</t>
  </si>
  <si>
    <t>upon request</t>
  </si>
  <si>
    <t>96 mmol/L</t>
  </si>
  <si>
    <t>72h</t>
  </si>
  <si>
    <t>12h</t>
  </si>
  <si>
    <t>1 mmol/l/h</t>
  </si>
  <si>
    <t>0.9% saline</t>
  </si>
  <si>
    <t>4L/12h</t>
  </si>
  <si>
    <t>32 h</t>
  </si>
  <si>
    <t>new-onset drowsiness</t>
  </si>
  <si>
    <t>dysdiadochokinesis</t>
  </si>
  <si>
    <t>gait abnormality</t>
  </si>
  <si>
    <t>muscle rigidity arms and legs</t>
  </si>
  <si>
    <t>mild delirium</t>
  </si>
  <si>
    <t xml:space="preserve">Clinical status improved after initial </t>
  </si>
  <si>
    <t>sodium correction</t>
  </si>
  <si>
    <t>with progressive deterioration</t>
  </si>
  <si>
    <t>within acceptable time-frame</t>
  </si>
  <si>
    <t>Lumbar puncture normal</t>
  </si>
  <si>
    <t>&lt;3/5 signs consistent with hypovolemia</t>
  </si>
  <si>
    <t>Adverse event: Rapid [Na] increase</t>
  </si>
  <si>
    <t>Defined by investigators: not - redetermined.  Both patitents involved showed evidence of hypovolaemia on treatment</t>
  </si>
  <si>
    <t xml:space="preserve">Assumed Risk of ODS if Overcorrection </t>
  </si>
  <si>
    <t>1/10</t>
  </si>
  <si>
    <t>1/100</t>
  </si>
  <si>
    <t>1/1000</t>
  </si>
  <si>
    <t xml:space="preserve">Relative Risk </t>
  </si>
  <si>
    <t>Table 1. Sample Size Calculations For ODS to attain 80% power with assumed baseline risk of overcorrection</t>
  </si>
  <si>
    <t>...</t>
  </si>
  <si>
    <t>sudden onset of clumsiness,</t>
  </si>
  <si>
    <t xml:space="preserve">difficulties to walk, 3 weeks </t>
  </si>
  <si>
    <t xml:space="preserve">earlier admitted after heavy </t>
  </si>
  <si>
    <t xml:space="preserve">drinking with fever,cough, </t>
  </si>
  <si>
    <t xml:space="preserve">authors conclude that correction of Na caused </t>
  </si>
  <si>
    <t xml:space="preserve">Mayo Clinic </t>
  </si>
  <si>
    <t>vomiting --&gt; pneumonia and</t>
  </si>
  <si>
    <t>dysarthria improved before discharge</t>
  </si>
  <si>
    <t xml:space="preserve">neurolgical symptoms, but had ohnly mild </t>
  </si>
  <si>
    <t>Pirzada</t>
  </si>
  <si>
    <t xml:space="preserve">case report </t>
  </si>
  <si>
    <t>Proceedings</t>
  </si>
  <si>
    <t>acute gastritis</t>
  </si>
  <si>
    <t>some days (?)</t>
  </si>
  <si>
    <t>ataxia, dzsarthria, clumsiness</t>
  </si>
  <si>
    <t xml:space="preserve">HpoNa which might have been chronic. </t>
  </si>
  <si>
    <t>19h</t>
  </si>
  <si>
    <t>27h</t>
  </si>
  <si>
    <t>1 month history of nausea</t>
  </si>
  <si>
    <t>36h</t>
  </si>
  <si>
    <t xml:space="preserve">improvement of initial stupor on second </t>
  </si>
  <si>
    <t xml:space="preserve">Revista Medica </t>
  </si>
  <si>
    <t>vomiting, diarrhea, vertigo</t>
  </si>
  <si>
    <t>53h</t>
  </si>
  <si>
    <t>5% glucose with NaCl 8g/l</t>
  </si>
  <si>
    <t xml:space="preserve">day. On 7th day paraparesis, spastic </t>
  </si>
  <si>
    <t>Lawson</t>
  </si>
  <si>
    <t>de Chile</t>
  </si>
  <si>
    <t>dehydration</t>
  </si>
  <si>
    <t>stupor</t>
  </si>
  <si>
    <t>62h</t>
  </si>
  <si>
    <t>nausea, vomiting, weakness,</t>
  </si>
  <si>
    <t xml:space="preserve">Changgeng Yi </t>
  </si>
  <si>
    <t xml:space="preserve">lethargy after surgery bc of </t>
  </si>
  <si>
    <t>increase salt intake</t>
  </si>
  <si>
    <t xml:space="preserve">locked in syndrom, spastic qudriparesis, </t>
  </si>
  <si>
    <t>after 5 months only mild intention tremor</t>
  </si>
  <si>
    <t xml:space="preserve">bc short time intervall between correction of </t>
  </si>
  <si>
    <t>Chuang</t>
  </si>
  <si>
    <t>Xue Za Zhi</t>
  </si>
  <si>
    <t>femoral fracture in accident</t>
  </si>
  <si>
    <t xml:space="preserve">a few days </t>
  </si>
  <si>
    <t>facial diplegia, hyperreflexia, dystonia,</t>
  </si>
  <si>
    <t>in right hand</t>
  </si>
  <si>
    <t>HypoNa+ and neurological detoriation</t>
  </si>
  <si>
    <t xml:space="preserve">Revista Clinica </t>
  </si>
  <si>
    <t>Ojeda Burgos</t>
  </si>
  <si>
    <t>Espanola</t>
  </si>
  <si>
    <t>physiologic saline</t>
  </si>
  <si>
    <t>asymptomatic, normal</t>
  </si>
  <si>
    <t>16h</t>
  </si>
  <si>
    <t xml:space="preserve">neurological exam, but </t>
  </si>
  <si>
    <t>28h</t>
  </si>
  <si>
    <t xml:space="preserve">unresponsive, flaccid extremities, </t>
  </si>
  <si>
    <t>on discharge some flexion</t>
  </si>
  <si>
    <t>patient was admitted for planned surgery, was</t>
  </si>
  <si>
    <t>poorly interactive</t>
  </si>
  <si>
    <t>40h</t>
  </si>
  <si>
    <t>after a few days: confused, rigid, seizure</t>
  </si>
  <si>
    <t>contractures of right knee and both feet</t>
  </si>
  <si>
    <t>asymptomatic and rapidly corrected</t>
  </si>
  <si>
    <t xml:space="preserve">anorexia for 1 week, </t>
  </si>
  <si>
    <t xml:space="preserve">incontinence, unable to walk </t>
  </si>
  <si>
    <t>a) packed red blood cells</t>
  </si>
  <si>
    <t>2 units</t>
  </si>
  <si>
    <t>bolus in ER</t>
  </si>
  <si>
    <t>for 2 days, changed mental</t>
  </si>
  <si>
    <t>a)  saline</t>
  </si>
  <si>
    <t>2000 ml</t>
  </si>
  <si>
    <t>status on day before admission</t>
  </si>
  <si>
    <t>b) became hypotensive and unresponsive bc of sepsis</t>
  </si>
  <si>
    <t>a) normal saline</t>
  </si>
  <si>
    <t>125ml/h</t>
  </si>
  <si>
    <t>upon admission lethargic</t>
  </si>
  <si>
    <t xml:space="preserve">on admission </t>
  </si>
  <si>
    <t>17h</t>
  </si>
  <si>
    <t>b) normal saine</t>
  </si>
  <si>
    <t>1000 ml</t>
  </si>
  <si>
    <t>gradual improvement</t>
  </si>
  <si>
    <t>had severe anemia, cerebral atrophy on admission</t>
  </si>
  <si>
    <t>Kumar</t>
  </si>
  <si>
    <t>Neuroimaging</t>
  </si>
  <si>
    <t xml:space="preserve">f </t>
  </si>
  <si>
    <t>slow to respond</t>
  </si>
  <si>
    <t xml:space="preserve">Hb of 4,9g/dl </t>
  </si>
  <si>
    <t>65h</t>
  </si>
  <si>
    <t>100ml/h</t>
  </si>
  <si>
    <t>flaccid quadriplegia, arreflexia</t>
  </si>
  <si>
    <t>but discharged in nursing home</t>
  </si>
  <si>
    <t>heavy alcohol abuse and developed sepsis as well</t>
  </si>
  <si>
    <t xml:space="preserve">developed pneumonia requiring oxygen, </t>
  </si>
  <si>
    <t>remained drowsy, mutism, tetraparesis</t>
  </si>
  <si>
    <t xml:space="preserve">International Journal </t>
  </si>
  <si>
    <t>found collapsed at home</t>
  </si>
  <si>
    <t>thiamine</t>
  </si>
  <si>
    <t xml:space="preserve">confusion, hypotension, bilateral </t>
  </si>
  <si>
    <t>and died of recurrent pneumonia</t>
  </si>
  <si>
    <t>authors conclude that correction of  HypoNa+</t>
  </si>
  <si>
    <t>Kelly</t>
  </si>
  <si>
    <t>of Clinical Practice</t>
  </si>
  <si>
    <t xml:space="preserve">dehydrated, drowsy, </t>
  </si>
  <si>
    <t>probably no</t>
  </si>
  <si>
    <t>possible</t>
  </si>
  <si>
    <t>normal salin</t>
  </si>
  <si>
    <t>3000 ml</t>
  </si>
  <si>
    <t>upgoing plantars, finally intubated</t>
  </si>
  <si>
    <t>after 5 weeks</t>
  </si>
  <si>
    <t>led to ODS</t>
  </si>
  <si>
    <t>most of it</t>
  </si>
  <si>
    <t>isotonic saline with</t>
  </si>
  <si>
    <t>500 ml/day</t>
  </si>
  <si>
    <t>only presented</t>
  </si>
  <si>
    <t xml:space="preserve">7 h and </t>
  </si>
  <si>
    <t>on 5th day progressive detoriation with</t>
  </si>
  <si>
    <t>as rate/h and</t>
  </si>
  <si>
    <t>vitamin B1 and B6</t>
  </si>
  <si>
    <t>ataxia, dysphagia, dysarthra, comfusion</t>
  </si>
  <si>
    <t>probably no acute hypoNa+ and</t>
  </si>
  <si>
    <t>as figure</t>
  </si>
  <si>
    <t>for the next 48 h</t>
  </si>
  <si>
    <t>magnesium</t>
  </si>
  <si>
    <t xml:space="preserve">quadriplegia, parkinsonism, </t>
  </si>
  <si>
    <t>pt is a heavy alcoholic with vitamin B</t>
  </si>
  <si>
    <t>confusion, headache, nausea</t>
  </si>
  <si>
    <t xml:space="preserve">extrapyramidal stiffness, strabismus of </t>
  </si>
  <si>
    <t>deficiency, authors discuss "other" risk factors that</t>
  </si>
  <si>
    <t>Clinical</t>
  </si>
  <si>
    <t>probably, has slightly</t>
  </si>
  <si>
    <t>yes, since a</t>
  </si>
  <si>
    <t>muscular weakness worsend</t>
  </si>
  <si>
    <t xml:space="preserve">yes, 7 h after </t>
  </si>
  <si>
    <t>at day 3</t>
  </si>
  <si>
    <t>right eye, respiratory distress</t>
  </si>
  <si>
    <t xml:space="preserve">hamper a safe correction of HypNa+ </t>
  </si>
  <si>
    <t>Leens</t>
  </si>
  <si>
    <t>Nephrology</t>
  </si>
  <si>
    <t>elevated liver enzymes</t>
  </si>
  <si>
    <t>few days</t>
  </si>
  <si>
    <t>only in few days</t>
  </si>
  <si>
    <t xml:space="preserve">admission </t>
  </si>
  <si>
    <t>72 h ?</t>
  </si>
  <si>
    <t>5% glucose + 0.9% NaCl</t>
  </si>
  <si>
    <t>1000ml/day</t>
  </si>
  <si>
    <t xml:space="preserve"> required  tracheotomy</t>
  </si>
  <si>
    <t>good condition after several months</t>
  </si>
  <si>
    <t>despite careful correction</t>
  </si>
  <si>
    <t>mechanically ventilated on admission</t>
  </si>
  <si>
    <t>rapid progressive neurolgical detoriation, coma, requiring mechanical ventilation</t>
  </si>
  <si>
    <t>died of cardiorespiratory arrest</t>
  </si>
  <si>
    <t>persisting neurologic symptoms with generalized motoric deficit and euforic and desinhibited behaviour</t>
  </si>
  <si>
    <t>Uncertain</t>
  </si>
  <si>
    <t>persisting neurologic symptoms after correction , not clear whether clinical picture was result of correction or hyponatremia. CT at admission however was normal</t>
  </si>
  <si>
    <t xml:space="preserve">new onset stupor on 4th day after </t>
  </si>
  <si>
    <t xml:space="preserve">tetraparesis,plantar extensor reflexes </t>
  </si>
  <si>
    <t xml:space="preserve">6 months after the event, she was lucid, </t>
  </si>
  <si>
    <t>deficit but remaining dysmetry of 4 limbs</t>
  </si>
  <si>
    <t xml:space="preserve">could walk with help of others, no motoric </t>
  </si>
  <si>
    <t xml:space="preserve">she improved neurologically after 3rd day, but not stated to what extent. </t>
  </si>
  <si>
    <t>Burneo</t>
  </si>
  <si>
    <t>Revista de Neurologia</t>
  </si>
  <si>
    <t>1.97 mmol/L</t>
  </si>
  <si>
    <t>1,9 mmol/L</t>
  </si>
  <si>
    <t>nausea, vomiting, headache confusion</t>
  </si>
  <si>
    <t>4 weeks?</t>
  </si>
  <si>
    <t>Dysarthria, quadriparesis</t>
  </si>
  <si>
    <t xml:space="preserve">hyperreflexia predominantly right </t>
  </si>
  <si>
    <t>bilateral Babinski</t>
  </si>
  <si>
    <t>bilateral patellar and achilles clonus</t>
  </si>
  <si>
    <t>cog-wheeling rigidity arms</t>
  </si>
  <si>
    <t>Cranial nerve paresis and paralysis</t>
  </si>
  <si>
    <t xml:space="preserve">after 4 weeks including treatment with </t>
  </si>
  <si>
    <t xml:space="preserve">levodopa/carbidopa and physiotherapy </t>
  </si>
  <si>
    <t xml:space="preserve">she could stand, had greater strenght, </t>
  </si>
  <si>
    <t xml:space="preserve">extrapyramidal symptoms had </t>
  </si>
  <si>
    <t xml:space="preserve">disappeared, although cerebellar ataia </t>
  </si>
  <si>
    <t>connot answer</t>
  </si>
  <si>
    <t>time interval between correction and  symptoms</t>
  </si>
  <si>
    <t>seems rather long</t>
  </si>
  <si>
    <t>14, 8 randomised</t>
  </si>
  <si>
    <t>Update 12/2012</t>
  </si>
  <si>
    <t>Date search</t>
  </si>
  <si>
    <t>Late Sodium increase</t>
  </si>
  <si>
    <t>[Na] 135-145 mmol/L</t>
  </si>
  <si>
    <t>Cognitive function</t>
  </si>
  <si>
    <t>Any serious adverse event</t>
  </si>
  <si>
    <t>Serious adverse events leading to death</t>
  </si>
  <si>
    <t>Any adverse event requiring drug discontinuation</t>
  </si>
  <si>
    <t>not stated</t>
  </si>
  <si>
    <t>Any treatment-emergent adverse events</t>
  </si>
  <si>
    <t>Osmotic Demyelinating Syndrome</t>
  </si>
  <si>
    <t>Not defined</t>
  </si>
  <si>
    <t>Very early Sodium Increase</t>
  </si>
  <si>
    <t>Any serious event</t>
  </si>
  <si>
    <t>Serious event leading to death</t>
  </si>
  <si>
    <t>Adverse events leading to drug discontinuation</t>
  </si>
  <si>
    <t>All adverse events</t>
  </si>
  <si>
    <t>Adverse events: All</t>
  </si>
  <si>
    <t>Serious adverse event leading to death</t>
  </si>
  <si>
    <t>Adverse event: rapid [Na] correction</t>
  </si>
  <si>
    <t>no definition</t>
  </si>
  <si>
    <t>not estimable</t>
  </si>
  <si>
    <t>2.5 ±  0.3 mmol · h/L</t>
  </si>
  <si>
    <t>1.9  ±  0.3 mmol · h/L</t>
  </si>
  <si>
    <t>Days alive out of Hospital</t>
  </si>
  <si>
    <t>Group mean number o fdays alive out of the hospital</t>
  </si>
  <si>
    <t>Late Response</t>
  </si>
  <si>
    <t>Change from baseline for recorded time to complete trail-marking test, Part B</t>
  </si>
  <si>
    <t>Change from baseline for recorded time to complete trail-marking test, Part B (seconds)</t>
  </si>
  <si>
    <t>Death within 30 days of last dose</t>
  </si>
  <si>
    <t>Adverse events: repid [Na] correction</t>
  </si>
  <si>
    <t>Adverse events: Serious</t>
  </si>
  <si>
    <t>Death within 30 days of last dose given all given at least 1 dose of study drug</t>
  </si>
  <si>
    <t>Serious adverse events not further defined all given at least 1 dose of study drug</t>
  </si>
  <si>
    <t>[Na] increase &gt;8 mmol/L/8 hours, &gt;12 mmol/L/24 hours or &gt;18 mmol/L/48 hours in all given at least 1 dose of study drug (local lab)</t>
  </si>
  <si>
    <t>rapid by protocol-specified guidelines (local lab)</t>
  </si>
  <si>
    <t>Correction rate exceeding the desirable rate (local lab)</t>
  </si>
  <si>
    <t>Added by group member</t>
  </si>
  <si>
    <t>Study characteristics</t>
  </si>
  <si>
    <t>Target Condition
Distinction from</t>
  </si>
  <si>
    <t>Diagnostic tests</t>
  </si>
  <si>
    <r>
      <rPr>
        <u/>
        <sz val="8"/>
        <color theme="1"/>
        <rFont val="Calibri"/>
        <family val="2"/>
        <scheme val="minor"/>
      </rPr>
      <t>Reference standard + 
Criteria for target condition</t>
    </r>
    <r>
      <rPr>
        <sz val="8"/>
        <color theme="1"/>
        <rFont val="Calibri"/>
        <family val="2"/>
        <scheme val="minor"/>
      </rPr>
      <t xml:space="preserve">
-Expert panel diagnosis - 2 independently with consensus - by standardized structured diagnostic approach based on history, physical examination, laboratory tests, follow-up with fluid balance. If needed therapeutic response to fluid restriction or saline infusion 2L/24h. 
-Diagnostic criteria at experts iscretion, ∆FE-Na before and after saline infusion ≥0.5%
Index tests + Criteria for target condition
Plasma [copeption]/urinary [Na]; NS</t>
    </r>
  </si>
  <si>
    <t>Sex 45% men
Age 69 ± 10 years
[Na] 115-130 mmol/L
SIADH 45% associated with malignancy, Salt depletion 27%, SIADH + salt depletion 10%, Salt loosers 10%</t>
  </si>
  <si>
    <t>Author
Year</t>
  </si>
  <si>
    <t>Chung
1987</t>
  </si>
  <si>
    <t>Fenske
2008</t>
  </si>
  <si>
    <t>Hato
2010</t>
  </si>
  <si>
    <t>Fenske
2009</t>
  </si>
  <si>
    <t>Musch
1995</t>
  </si>
  <si>
    <t>Fenske
2010</t>
  </si>
  <si>
    <t>Musch
2001</t>
  </si>
  <si>
    <t>Risk of bias</t>
  </si>
  <si>
    <t>Index test</t>
  </si>
  <si>
    <t>NS</t>
  </si>
  <si>
    <t>TP
FN</t>
  </si>
  <si>
    <t>FP
TN</t>
  </si>
  <si>
    <t>Sensitivity
[95% CI]
Specificity
[95% CI]</t>
  </si>
  <si>
    <t>PPV
NPV</t>
  </si>
  <si>
    <t>AUC ROC 
[95% CI]</t>
  </si>
  <si>
    <r>
      <rPr>
        <sz val="8"/>
        <color theme="1"/>
        <rFont val="Calibri"/>
        <family val="2"/>
      </rPr>
      <t>≥</t>
    </r>
    <r>
      <rPr>
        <sz val="8"/>
        <color theme="1"/>
        <rFont val="Calibri"/>
        <family val="2"/>
        <scheme val="minor"/>
      </rPr>
      <t>0.5%</t>
    </r>
  </si>
  <si>
    <t>21
22</t>
  </si>
  <si>
    <t>8
7</t>
  </si>
  <si>
    <t>0.49 [0.33, 0.65]
0.47 [0.21, 0.73]</t>
  </si>
  <si>
    <t>0.72
0.24</t>
  </si>
  <si>
    <t>1.00 [0.92, 1.00]
0.83 [0.59, 0.96]</t>
  </si>
  <si>
    <t>0.93
1.00</t>
  </si>
  <si>
    <t>43
0</t>
  </si>
  <si>
    <t>3
15</t>
  </si>
  <si>
    <t>Prevalence target condition sample</t>
  </si>
  <si>
    <t>Worthley
1986</t>
  </si>
  <si>
    <t>Study Characteristics</t>
  </si>
  <si>
    <t>NaCl 29.5% 90-200 mL
8-12h 
+ frusemide 20-80 mg</t>
  </si>
  <si>
    <t>Intervention (experimental group)</t>
  </si>
  <si>
    <t>Comparator 
(control group)</t>
  </si>
  <si>
    <t>Risk of Bias</t>
  </si>
  <si>
    <t>Author 
Year</t>
  </si>
  <si>
    <t>Results</t>
  </si>
  <si>
    <t>4/5 pts (80%)</t>
  </si>
  <si>
    <t>Rogers
2011</t>
  </si>
  <si>
    <t>130.3 ±  3.5 mmol/L in 3 pts versus 134.6 ± 1.5 mmol/L in 5 pts; Mean difference 4.30 [0.13, 8.47] mmol/L</t>
  </si>
  <si>
    <t>Ns</t>
  </si>
  <si>
    <t>NS
NS</t>
  </si>
  <si>
    <t>12
3</t>
  </si>
  <si>
    <t>6
2</t>
  </si>
  <si>
    <t>9
6</t>
  </si>
  <si>
    <t>0
8</t>
  </si>
  <si>
    <t>13
2</t>
  </si>
  <si>
    <t>3
5</t>
  </si>
  <si>
    <t>31
2</t>
  </si>
  <si>
    <t>19
10</t>
  </si>
  <si>
    <t>29
4</t>
  </si>
  <si>
    <t>14
15</t>
  </si>
  <si>
    <t>17
16</t>
  </si>
  <si>
    <t>8
21</t>
  </si>
  <si>
    <t>22
11</t>
  </si>
  <si>
    <t>16
13</t>
  </si>
  <si>
    <t>13
20</t>
  </si>
  <si>
    <t>9
20</t>
  </si>
  <si>
    <t>26
10</t>
  </si>
  <si>
    <t>10
19</t>
  </si>
  <si>
    <t>17
12</t>
  </si>
  <si>
    <t>24
9</t>
  </si>
  <si>
    <t>30
3</t>
  </si>
  <si>
    <t>21
8</t>
  </si>
  <si>
    <t>0.94
0.24</t>
  </si>
  <si>
    <t>0.81
0.71</t>
  </si>
  <si>
    <t>0.75
0.47</t>
  </si>
  <si>
    <t>0.63
0.87</t>
  </si>
  <si>
    <t>0.83
0.83</t>
  </si>
  <si>
    <t>0.65
0.76</t>
  </si>
  <si>
    <t>0.68
0.94</t>
  </si>
  <si>
    <t>0.46
0.96</t>
  </si>
  <si>
    <t>0.89
0.69</t>
  </si>
  <si>
    <t>0.85
0.87</t>
  </si>
  <si>
    <t>0.80 [0.52, 0.96]
0.25 [0.03, 0.65]</t>
  </si>
  <si>
    <t>0.60 [0.32, 0.84]
1.00 [0.63, 1.00]</t>
  </si>
  <si>
    <t>0.87 [0.60, 0.98]
0.63 [0.24, 0.91]</t>
  </si>
  <si>
    <t>0.80 [0.52, 0.96]
1.00 [0.63, 1.00]</t>
  </si>
  <si>
    <t>0.94 [0.80, 0.99]
0.34 [0.18, 0.54]</t>
  </si>
  <si>
    <t>0.88 [0.72, 0.97]
0.52 [0.33, 0.71]</t>
  </si>
  <si>
    <t>0.52 [0.34, 0.69]
0.72 [0.53, 0.87]</t>
  </si>
  <si>
    <t>0.67 [0.48, 0.82]
0.45 [0.26, 0.64]</t>
  </si>
  <si>
    <t>0.39 [0.23, 0.58]
0.69 [0.49, 0.85]</t>
  </si>
  <si>
    <t>0.72 [0.55, 0.86]
0.66 [0.46, 0.82]</t>
  </si>
  <si>
    <t>0.94 [0.80, 0.99]
0.41 [0.24, 0.61]</t>
  </si>
  <si>
    <t>0.73 [0.54, 0.87]
0.52 [0.33, 0.71]</t>
  </si>
  <si>
    <t>0.91 [0.76, 0.98]
0.28 [0.13, 0.47]</t>
  </si>
  <si>
    <t>1.00
0.69</t>
  </si>
  <si>
    <t>0.86
1.00</t>
  </si>
  <si>
    <t>0.83
1.00</t>
  </si>
  <si>
    <t>0.39
0.89</t>
  </si>
  <si>
    <t>0.78
0.81</t>
  </si>
  <si>
    <t>0.37
0.81</t>
  </si>
  <si>
    <t>1.00
0.95</t>
  </si>
  <si>
    <t>0.87
0.79</t>
  </si>
  <si>
    <t>0.55
0.87</t>
  </si>
  <si>
    <t>0.94
0.68</t>
  </si>
  <si>
    <t>0.87
0.82</t>
  </si>
  <si>
    <t>0.85
0.86</t>
  </si>
  <si>
    <t>1.00
0.57</t>
  </si>
  <si>
    <t>0.67
0.40</t>
  </si>
  <si>
    <t>1.0
0.72</t>
  </si>
  <si>
    <t>0.62
0.83</t>
  </si>
  <si>
    <t>0.67
0.79</t>
  </si>
  <si>
    <t>0.68
0.57</t>
  </si>
  <si>
    <t>0.58
0.59</t>
  </si>
  <si>
    <t>0.59
0.55</t>
  </si>
  <si>
    <t>0.72
0.73</t>
  </si>
  <si>
    <t>0.65
0.86</t>
  </si>
  <si>
    <t>0.63
0.63</t>
  </si>
  <si>
    <t>0.59
0.73</t>
  </si>
  <si>
    <t>Ayus
1982</t>
  </si>
  <si>
    <t>Castello
2005</t>
  </si>
  <si>
    <t>Mohmand
2007</t>
  </si>
  <si>
    <t>Forssell
1980</t>
  </si>
  <si>
    <t>Musch
1998</t>
  </si>
  <si>
    <t>Ellis
1995</t>
  </si>
  <si>
    <t>Madiba
1998</t>
  </si>
  <si>
    <t>Woo
2009</t>
  </si>
  <si>
    <t>Bhaskar
2010</t>
  </si>
  <si>
    <t>NaCl 0.9% 2-3 L
2-6 days</t>
  </si>
  <si>
    <t>NaCl 3% 20 mL/h adjusted every 6h according to sliding scale based on [Na]
At treating physicians liberty</t>
  </si>
  <si>
    <t>NaCL 3%  600-850 mmol
15-24 h
+ mannitol in 1 case, furosemide in 3 cases</t>
  </si>
  <si>
    <t>NaCl 0.9% 2L
24 h
+ fluid restriction &lt;0.75 L/day</t>
  </si>
  <si>
    <t>NaCl 0.9% 4L
24 h
+ potassium unspecified dose</t>
  </si>
  <si>
    <t>Oral NaCl 3%,  100 mL in pink flavoured lemonade
single dose
+ not allowed to eat or drink during 1h</t>
  </si>
  <si>
    <t>Bhaskar
2011</t>
  </si>
  <si>
    <t>Survival at 4 days</t>
  </si>
  <si>
    <t>52/71 pts (73,24%)</t>
  </si>
  <si>
    <t>20/71 pts (28,17%)</t>
  </si>
  <si>
    <t>46/58 pts (79,31%)</t>
  </si>
  <si>
    <t>Decaux
1981</t>
  </si>
  <si>
    <t>Decaux
2010</t>
  </si>
  <si>
    <t>Decaux
1982</t>
  </si>
  <si>
    <t>Kawai
2009</t>
  </si>
  <si>
    <t>Reeder
1989</t>
  </si>
  <si>
    <t>Verhoeven
2005</t>
  </si>
  <si>
    <t>Soupart
2012</t>
  </si>
  <si>
    <t>Urea orally or IV
80-90 mg once daily
1 day
+ Salt supplements up to 4 g daily orally or hypertonic infusion</t>
  </si>
  <si>
    <t xml:space="preserve">No comparator
</t>
  </si>
  <si>
    <t>oral satavaptan or oral tolvaptan
5-25 mg once daily or 30-60 mg once daily titrated to [Na]
12 months</t>
  </si>
  <si>
    <t xml:space="preserve">
</t>
  </si>
  <si>
    <t>Neurologic Recovery : recovery without neurological sequellae at 3 months</t>
  </si>
  <si>
    <t>Neurologic recovery: survival without neurologic sequellae at 4 days</t>
  </si>
  <si>
    <t>Symptom resolution: resolution of headache, confusion, drowsiness, diarrhea, vomiting or nausea at 2 days</t>
  </si>
  <si>
    <t>Death: in-hospital death</t>
  </si>
  <si>
    <t>Neurologic recovery: state of alertness with spontaneous speech and response to vocal stimuli at 24 hours</t>
  </si>
  <si>
    <t>Alexander
1991</t>
  </si>
  <si>
    <t>Boissonnas
1979</t>
  </si>
  <si>
    <t>Carrilho
1977</t>
  </si>
  <si>
    <t>Cledes
1977</t>
  </si>
  <si>
    <t>Curtis
2002</t>
  </si>
  <si>
    <t>Danovitch
1978</t>
  </si>
  <si>
    <t>De Troyer
1977</t>
  </si>
  <si>
    <t>Decaux
1985</t>
  </si>
  <si>
    <t>Forrest
1978</t>
  </si>
  <si>
    <t>Goldman
1985</t>
  </si>
  <si>
    <t>Martin
1977</t>
  </si>
  <si>
    <t>Miller
1980</t>
  </si>
  <si>
    <t>Padfield
1978</t>
  </si>
  <si>
    <t>Perks
1979</t>
  </si>
  <si>
    <t>Trump
1981</t>
  </si>
  <si>
    <t>Vieweg
1988</t>
  </si>
  <si>
    <t>Antonelli
1993</t>
  </si>
  <si>
    <t>Pedrol
1989</t>
  </si>
  <si>
    <t>Perez-Ayuso
1984</t>
  </si>
  <si>
    <t xml:space="preserve">Sex 1 man
Age 94 years
[Na+] 118 mmol/L
Acute hypoNa no
Symptoms of confusion
No underlying diagnosis found
</t>
  </si>
  <si>
    <t xml:space="preserve">Sex 1 woman
Age 62 years
[Na] 121 mmol/L
Acute hypoNa no
Symptoms of weakness and memory loss
SIADH associated with underlying malignancy
</t>
  </si>
  <si>
    <t>Sex 88% men
Age 46 (range 43-54) years
[Na] 128 ± 3 mmol/L
Acute hypoNa 0%
Asymptomatic
SIAD associated chronic schizophrenia</t>
  </si>
  <si>
    <t>Sex 100% men
Age 34-36 years
[Na] 129 (range 121-135) mmol/L
Acute HypoNa 0%
Asymptomatic
Alcoholic liver cirrhosis with edema</t>
  </si>
  <si>
    <t>Sex n/a
Age n/a
[Na] 119 mmol/L
Acute hypoNa 0%
Symptoms n/a
SIAD associated with lung cancer (n=7)
other cancer (n=8) or aplastic anemia</t>
  </si>
  <si>
    <t xml:space="preserve">Sex 1 man
Age 59 years
[Na] 117 mmol/L
Acute hypoNa no
Symptoms no
SIADH associated with systemic sarcoïdosis
</t>
  </si>
  <si>
    <t>Sex 1 man
Age 63 years
[Na] 113 mmol/L
Acute HypoNa no
Asymptomatic
SIADH associated with lung carcinoma</t>
  </si>
  <si>
    <t>Sex n/a
Age n/a
[Na] &lt;130 mmol/L
Acute hypoNa 0%
Asymptomatic
Associated liver cirrhosis and acites</t>
  </si>
  <si>
    <t>Demeclocycline orally N/a
10-30 days
+ NaCl 300 mg diet, fluid restriction 1L/day</t>
  </si>
  <si>
    <t>Demeclocycline orally 600 mg daily
3 weeks
+ Not stated</t>
  </si>
  <si>
    <t>Demeclocycline orally 600 mg daily
14 days
+ Methyl-prednisolone</t>
  </si>
  <si>
    <t>Sex 5 men, 1 woman
Age 37 ± 8 years
[Na] 120-133 mmol/L
Intermittent hyponatremia
Symptoms of recurrent seizures and coma</t>
  </si>
  <si>
    <t>Lithium: Phase 3: Targetted at therapeutic serum concentrations
6 to 20 weeks
+ Phenytoin: dose not stated 
Mileu and group therapy</t>
  </si>
  <si>
    <t>High salt diet: Phase 2: 31.8 ± 11.5 g
3 to 16 weeks
+ Mileu and group therapy
 Individual work with case manager</t>
  </si>
  <si>
    <t>Decaux
1983</t>
  </si>
  <si>
    <t>Hantman
1973</t>
  </si>
  <si>
    <t>Perianayagam
2008</t>
  </si>
  <si>
    <t>ODS: During hospitalisation</t>
  </si>
  <si>
    <t>ODS: irreversibel neurologic worsening during hospitalisation</t>
  </si>
  <si>
    <t>0/14 pts (0%)</t>
  </si>
  <si>
    <t>0/6 pts (0%)</t>
  </si>
  <si>
    <t>13/14 pts (92.86%)</t>
  </si>
  <si>
    <t>5/6 pts (83.34%)</t>
  </si>
  <si>
    <t>Decaux
1989</t>
  </si>
  <si>
    <t>Lowe
1995</t>
  </si>
  <si>
    <t>Okamoto
2002</t>
  </si>
  <si>
    <t>Youn
2002</t>
  </si>
  <si>
    <t>Rozen-Zvi
2010</t>
  </si>
  <si>
    <t>Adverse events requiring study drug discontinuation: Adverse events requiring study drug discontinuation at Median 27 days</t>
  </si>
  <si>
    <t>Adverse events: Not specified at Median 27 days</t>
  </si>
  <si>
    <t>Serious adverse events: Not specified at Median 27 days</t>
  </si>
  <si>
    <t>Rapid [Na] correction: As defined by the investigators at Median 27 days</t>
  </si>
  <si>
    <t>0/6 pts</t>
  </si>
  <si>
    <t>Berl
2010</t>
  </si>
  <si>
    <t>Murphy
2009</t>
  </si>
  <si>
    <t>O'leary
2009</t>
  </si>
  <si>
    <t>Saito
1997</t>
  </si>
  <si>
    <t>Sughrue
2010</t>
  </si>
  <si>
    <t>Velez
2010</t>
  </si>
  <si>
    <t>Yamagushi
2011</t>
  </si>
  <si>
    <t>Metzer
2008</t>
  </si>
  <si>
    <t>Oral Tolvaptan Dose titration, mean dose 30 mg/day
4 years</t>
  </si>
  <si>
    <t>Early Response: [Na] increase ≥ 4 mmol/L at 1 day</t>
  </si>
  <si>
    <t>Adverse events: Dry mouth, adverse, hyperkalemia, malaise, biochemical abnormalities at 7 days</t>
  </si>
  <si>
    <t>12/18 pts (67%)</t>
  </si>
  <si>
    <t>Fichman
1968</t>
  </si>
  <si>
    <t>Morinaga
1995</t>
  </si>
  <si>
    <t>Moro
2007</t>
  </si>
  <si>
    <t>Fludrocortisone 0.3-0.6 mg/day
5-8 days</t>
  </si>
  <si>
    <t>Singhi
1995</t>
  </si>
  <si>
    <t>Tanneau
1991</t>
  </si>
  <si>
    <t>Wijdicks
1985</t>
  </si>
  <si>
    <t>Fluid restriction 750 mL/day
4-5 days
+ NaCl infusion 12,8 mmol/h</t>
  </si>
  <si>
    <t>Normal fluid regimen as 1/5 NaCl in 5% dextrose
 110 mL/kg first 10 kg, 50 mL/kg for the next 10 kg
 25 mL/kg for subsequent weight
Duration patient dependant</t>
  </si>
  <si>
    <t>Normal fluid intake
Intake above 1000 ml per 24 hours
± 4 weeks</t>
  </si>
  <si>
    <r>
      <t xml:space="preserve">Randomised controlled trial
</t>
    </r>
    <r>
      <rPr>
        <u/>
        <sz val="9"/>
        <rFont val="Calibri"/>
        <family val="2"/>
        <scheme val="minor"/>
      </rPr>
      <t>Inclusion criteria</t>
    </r>
    <r>
      <rPr>
        <sz val="9"/>
        <rFont val="Calibri"/>
        <family val="2"/>
        <scheme val="minor"/>
      </rPr>
      <t xml:space="preserve">
Previously healthy children
Diagnosis of bacterial meningitis
Admitted to a single centre
</t>
    </r>
    <r>
      <rPr>
        <u/>
        <sz val="9"/>
        <rFont val="Calibri"/>
        <family val="2"/>
        <scheme val="minor"/>
      </rPr>
      <t>Exclusion criteria</t>
    </r>
    <r>
      <rPr>
        <sz val="9"/>
        <rFont val="Calibri"/>
        <family val="2"/>
        <scheme val="minor"/>
      </rPr>
      <t xml:space="preserve">
Heart disease
Respiratory illness
Gastro-intestinal illness
Renal disease
Significant protein energy malnutrition
Endocrinopathy
Malignancy
Immunodeficiency</t>
    </r>
  </si>
  <si>
    <t>ODS: spastic quadriparese or hypertonia, with suggestive CT imaging at 4 days</t>
  </si>
  <si>
    <t>1/1 pt</t>
  </si>
  <si>
    <t>0/13 pts</t>
  </si>
  <si>
    <t>14/14 pts</t>
  </si>
  <si>
    <t>Placebo for 3 weeks</t>
  </si>
  <si>
    <t>Normal salt diet: Phase 1
Dose: 8 g
1-12 weeks
+ Mileu and group therapy
 Individual work with case manager</t>
  </si>
  <si>
    <t>0/62 pts</t>
  </si>
  <si>
    <t>0/49 pts</t>
  </si>
  <si>
    <t>Bullous eruption on arms, hands, feet and face without sun exposition. Patient died 5 days later due gastro-intestinal bleeding. Post-mortem showed iron depositions in liver, pancreas, heart and subepidermal bullae in 1 pt</t>
  </si>
  <si>
    <t>Severe hypophosfatemia 0.8 mg/dL with inappropriate urinary phosphaturia, eventually resolved 10 weeks after stopping the drug and under high dose phosphorus supplements in 1 pt</t>
  </si>
  <si>
    <t>123 to 34 mL/min in 1pt</t>
  </si>
  <si>
    <t>Development of hypophosphatemia and phosphaturia 4 days after starting treatment, resolution 2 months after starting steroids in 1 pt</t>
  </si>
  <si>
    <t>Development of epigastric pain, lipase 590 IU/L, no lithiasis. Resolution after drug withdrawal in 1 pt</t>
  </si>
  <si>
    <t>Yes, exposed cohort representative of exposed individuals in the community
Non-exposed cohort drawn from same community as exposed cohort: unclear
Exposure ascertained via secure record: unclear
Yes, demonstration that the outcome was not present at start of study
Most important confouder NOT adequately controlled for
NO adequate control for any additional confouding factor
Primary outcome NOT adequately assessed
Yes, follow-up adequately long for outcomes to occur
Follow-up NOT complete for all subjects
Study sponsored by pharmaceutical industry: unclear</t>
  </si>
  <si>
    <t>7/7 pts</t>
  </si>
  <si>
    <t>23/23 pts</t>
  </si>
  <si>
    <t>Sex 50% men
Age 73 ± 17 years (range 28-89 years)
[Na] 125 ± 3 mmol/L
Acute HypoNa 0%
Symptoms n/a
Associated with idiopathic SIADH (75%),central nervous system disorders (25%)</t>
  </si>
  <si>
    <r>
      <rPr>
        <u/>
        <sz val="8"/>
        <color theme="1"/>
        <rFont val="Calibri"/>
        <family val="2"/>
        <scheme val="minor"/>
      </rPr>
      <t>Target condition</t>
    </r>
    <r>
      <rPr>
        <sz val="8"/>
        <color theme="1"/>
        <rFont val="Calibri"/>
        <family val="2"/>
        <scheme val="minor"/>
      </rPr>
      <t xml:space="preserve">
Euvolaemic hyponatraemia
</t>
    </r>
    <r>
      <rPr>
        <u/>
        <sz val="8"/>
        <color theme="1"/>
        <rFont val="Calibri"/>
        <family val="2"/>
        <scheme val="minor"/>
      </rPr>
      <t xml:space="preserve">
Distinction from</t>
    </r>
    <r>
      <rPr>
        <sz val="8"/>
        <color theme="1"/>
        <rFont val="Calibri"/>
        <family val="2"/>
        <scheme val="minor"/>
      </rPr>
      <t xml:space="preserve">
Hypovolaemic hyponatraemia
</t>
    </r>
  </si>
  <si>
    <t>Sex NS
Age NS
[Na] NS
Acute hyponatraemia NS
Symptoms NS
Underlying disease NS</t>
  </si>
  <si>
    <t>Sex 43% men
Age: 69 ± 15 years
[Na] 124 ± 5 mmol/L
Acute hyponatraemia NS
Symptoms NS
SIAD 36%, extracellular volume depletion 31%, extracellular volume expansion 14%, diuretic-induced 8%</t>
  </si>
  <si>
    <t>-Representative spectrum                                                                                                                                                                                            -Acceptable reference standard                                                                                                                                                                                                                                                             -Acceptable delay between tests                                                                                                                                                                                                                                                             -Partial verification avoided                                                                                                                                                                                                                                                             -Differential verification avoided                                                                                                                                                                                                                                                         -Incorporation avoided                                                                                                                                                                                                                                                              -Reference standard results blinded                                                                                                                                                                                                                                                          -Index test results blinded                                                                                                                                                                                                                                   -Relevant clinical information                                                                                                                                                                                                                                                              -Unclear if uninterpretable results reported                                                                                                                                                                                                                                                        -Unclear if withdrawals were explained</t>
  </si>
  <si>
    <t>-Representative spectrum                                                                                                                                                                                            -Acceptable reference standard                                                                                                                                                                                                                                                             -Acceptable delay between tests                                                                                                                                                                                                                                                             -Partial verification avoided                                                                                                                                                                                                                                                             -Differential verification avoided                                                                                                                                                                                                                                                         -Incorporation avoided                                                                                                                                                                                                                                                              -Reference standard results blinded                                                                                                                                                                                                                                                          -Index test results blinded                                                                                                                                                                                                                                   -Relevant clinical information not available:  test was evaluated without knowledge of available clinical data                                                                                                                                                                                                                                                               -Unclear if uninterpretable results reported                                                                                                                                                                                                                                                -Unclear if withdrawals were explained</t>
  </si>
  <si>
    <r>
      <rPr>
        <u/>
        <sz val="8"/>
        <color theme="1"/>
        <rFont val="Calibri"/>
        <family val="2"/>
        <scheme val="minor"/>
      </rPr>
      <t>Reference standard + 
Criteria for target condition</t>
    </r>
    <r>
      <rPr>
        <sz val="8"/>
        <color theme="1"/>
        <rFont val="Calibri"/>
        <family val="2"/>
        <scheme val="minor"/>
      </rPr>
      <t xml:space="preserve">
Expert panel diagnosis by nephrologist, diagnosis at discharge based on all available clinical, laboratory and imaging findings, overall hospital course, made by consultant nephrologist,  with test infusion of isotonic saline; NS
</t>
    </r>
    <r>
      <rPr>
        <u/>
        <sz val="8"/>
        <color theme="1"/>
        <rFont val="Calibri"/>
        <family val="2"/>
        <scheme val="minor"/>
      </rPr>
      <t xml:space="preserve">
Index tests + Criteria for target condition</t>
    </r>
    <r>
      <rPr>
        <sz val="8"/>
        <color theme="1"/>
        <rFont val="Calibri"/>
        <family val="2"/>
        <scheme val="minor"/>
      </rPr>
      <t xml:space="preserve">
Urine [Na] on spot urine; NS
Urine [Na]/[BUN]; NS</t>
    </r>
  </si>
  <si>
    <t>-Not representative spectrum: selected group of participants                                                                                                                                                                                          -Acceptable reference standard                                                                                                                                                                                                                                                             -Inacceptable delay between tests                                                                                                                                                                                                                                                             -Partial verification avoided                                                                                                                                                                                                                                                             -Differential verification avoided                                                                                                                                                                                                                                                         -Incorporation NOT avoided                                                                                                                                                                                                                                                              -Reference standard results NOT blinded                                                                                                                                                                                                                                                       -Index test results NOT blinded                                                                                                                                                                                                                                   -Unclear if relevant clinical information used                                                                                                                                                                                                                                                           -Unclear if uninterpretable results reported                                                                                                                                                                                                                                                        -Unclear if withdrawals were explained</t>
  </si>
  <si>
    <r>
      <rPr>
        <u/>
        <sz val="8"/>
        <color theme="1"/>
        <rFont val="Calibri"/>
        <family val="2"/>
        <scheme val="minor"/>
      </rPr>
      <t>Clinical setting</t>
    </r>
    <r>
      <rPr>
        <sz val="8"/>
        <color theme="1"/>
        <rFont val="Calibri"/>
        <family val="2"/>
        <scheme val="minor"/>
      </rPr>
      <t xml:space="preserve">
Presenting at secondary or tertiary care university hospital
</t>
    </r>
    <r>
      <rPr>
        <u/>
        <sz val="8"/>
        <color theme="1"/>
        <rFont val="Calibri"/>
        <family val="2"/>
        <scheme val="minor"/>
      </rPr>
      <t xml:space="preserve">
Referral route</t>
    </r>
    <r>
      <rPr>
        <sz val="8"/>
        <color theme="1"/>
        <rFont val="Calibri"/>
        <family val="2"/>
        <scheme val="minor"/>
      </rPr>
      <t xml:space="preserve">
NS</t>
    </r>
  </si>
  <si>
    <r>
      <rPr>
        <u/>
        <sz val="8"/>
        <color theme="1"/>
        <rFont val="Calibri"/>
        <family val="2"/>
        <scheme val="minor"/>
      </rPr>
      <t>Reference standard + 
Criteria for target condition</t>
    </r>
    <r>
      <rPr>
        <sz val="8"/>
        <color theme="1"/>
        <rFont val="Calibri"/>
        <family val="2"/>
        <scheme val="minor"/>
      </rPr>
      <t xml:space="preserve">
-Normal saline 2L/24h + mild water restriction&lt;1L/24h
-No sustained increase  [Na] ≥5 mmol/L or sustained hyponatraemia with increase fractional excretion of Na &gt;0.5% 
</t>
    </r>
    <r>
      <rPr>
        <u/>
        <sz val="8"/>
        <color theme="1"/>
        <rFont val="Calibri"/>
        <family val="2"/>
        <scheme val="minor"/>
      </rPr>
      <t xml:space="preserve">
Index test + Criteria for target condition</t>
    </r>
    <r>
      <rPr>
        <sz val="8"/>
        <color theme="1"/>
        <rFont val="Calibri"/>
        <family val="2"/>
        <scheme val="minor"/>
      </rPr>
      <t xml:space="preserve">
Clinical signs and symptoms of hypovolaemia; No dry mouth mucosae
No decreased skin turgor
No decreased jugular vein turgescence
Orthostatic changes in pulse or blood pressure &lt;10%</t>
    </r>
  </si>
  <si>
    <t xml:space="preserve">Sex NS
Age NS
[Na] 125 ± 4 mmol/L
SIADH 65%, mostly associated with neoplasia. Volume-depleted 35%, mostly associated with malnutrition, low sodium diet, infections abdominal disease. </t>
  </si>
  <si>
    <r>
      <t xml:space="preserve">-Representative spectrum                                                                                                                                                                                            -Acceptable reference standard                                                                                                                                                                                                                                                             -Acceptable delay between tests                                                                                                                                                                                                                                                             -Partial verification avoided                                                                                                                                                                                                                                                             -Differential verification avoided                                                                                                                                                                                                                                                         -Incorporation avoided                                                                                                                                                                                                                                                              -Reference standard results blinded                                                                                                                                                                                                                                                          -Index test results blinded                                                                                                                                                                                                                                   -Relevant clinical information                                                                                                                                                                                                                                                              -Unclear if uninterpretable results reported                                                                                                                                                                                                                                                                 -Withdrawals explained
</t>
    </r>
    <r>
      <rPr>
        <b/>
        <u/>
        <sz val="8"/>
        <color theme="1"/>
        <rFont val="Calibri"/>
        <family val="2"/>
        <scheme val="minor"/>
      </rPr>
      <t xml:space="preserve">Comments
</t>
    </r>
    <r>
      <rPr>
        <sz val="8"/>
        <color theme="1"/>
        <rFont val="Calibri"/>
        <family val="2"/>
        <scheme val="minor"/>
      </rPr>
      <t>Subgroup of diuretic users and polydipsia excluded from current analysis</t>
    </r>
  </si>
  <si>
    <r>
      <t xml:space="preserve">-Representative spectrum                                                                                                                                                                                            -Acceptable reference standard                                                                                                                                                                                                                                                             -Acceptable delay between tests                                                                                                                                                                                                                                                             -Partial verification avoided                                                                                                                                                                                                                                                             -Differential verification avoided                                                                                                                                                                                                                                                         -Incorporation avoided : UNCLEAR                                                                                                                                                                                                                                                             -Reference standard results blinded: UNCLEAR                                                                                                                                                                                                                                                          -Index test results blinded: UNCLEAR                                                                                                                                                                                                                                   -Relevant clinical information: UNCLEAR                                                                                                                                                                                                                                                              -Unclear if uninterpretable results reported                                                                                                                                                                                                                                                -Withdrawals explained
</t>
    </r>
    <r>
      <rPr>
        <b/>
        <u/>
        <sz val="8"/>
        <color theme="1"/>
        <rFont val="Calibri"/>
        <family val="2"/>
        <scheme val="minor"/>
      </rPr>
      <t xml:space="preserve">Comments
</t>
    </r>
    <r>
      <rPr>
        <sz val="8"/>
        <color theme="1"/>
        <rFont val="Calibri"/>
        <family val="2"/>
        <scheme val="minor"/>
      </rPr>
      <t>Important overlap in sample with Fenske 2009 and Fenske 2008</t>
    </r>
  </si>
  <si>
    <r>
      <rPr>
        <u/>
        <sz val="8"/>
        <color theme="1"/>
        <rFont val="Calibri"/>
        <family val="2"/>
        <scheme val="minor"/>
      </rPr>
      <t>Clinical setting</t>
    </r>
    <r>
      <rPr>
        <sz val="8"/>
        <color theme="1"/>
        <rFont val="Calibri"/>
        <family val="2"/>
        <scheme val="minor"/>
      </rPr>
      <t xml:space="preserve">
Presenting at secondary and tertiary care university hospital
</t>
    </r>
    <r>
      <rPr>
        <u/>
        <sz val="8"/>
        <color theme="1"/>
        <rFont val="Calibri"/>
        <family val="2"/>
        <scheme val="minor"/>
      </rPr>
      <t xml:space="preserve">
Referral route</t>
    </r>
    <r>
      <rPr>
        <sz val="8"/>
        <color theme="1"/>
        <rFont val="Calibri"/>
        <family val="2"/>
        <scheme val="minor"/>
      </rPr>
      <t xml:space="preserve">
NS
</t>
    </r>
    <r>
      <rPr>
        <u/>
        <sz val="8"/>
        <color theme="1"/>
        <rFont val="Calibri"/>
        <family val="2"/>
        <scheme val="minor"/>
      </rPr>
      <t>Study design</t>
    </r>
    <r>
      <rPr>
        <sz val="8"/>
        <color theme="1"/>
        <rFont val="Calibri"/>
        <family val="2"/>
        <scheme val="minor"/>
      </rPr>
      <t xml:space="preserve">
Selected as a single group
Consecutive enrolment
Prospective identification of participants
Every individual received all tests
</t>
    </r>
  </si>
  <si>
    <r>
      <rPr>
        <u/>
        <sz val="8"/>
        <color theme="1"/>
        <rFont val="Calibri"/>
        <family val="2"/>
        <scheme val="minor"/>
      </rPr>
      <t>Clinical setting</t>
    </r>
    <r>
      <rPr>
        <sz val="8"/>
        <color theme="1"/>
        <rFont val="Calibri"/>
        <family val="2"/>
        <scheme val="minor"/>
      </rPr>
      <t xml:space="preserve">
Hospitalized patients
</t>
    </r>
    <r>
      <rPr>
        <u/>
        <sz val="8"/>
        <color theme="1"/>
        <rFont val="Calibri"/>
        <family val="2"/>
        <scheme val="minor"/>
      </rPr>
      <t>Referral route</t>
    </r>
    <r>
      <rPr>
        <sz val="8"/>
        <color theme="1"/>
        <rFont val="Calibri"/>
        <family val="2"/>
        <scheme val="minor"/>
      </rPr>
      <t xml:space="preserve">
NS
</t>
    </r>
    <r>
      <rPr>
        <u/>
        <sz val="8"/>
        <color theme="1"/>
        <rFont val="Calibri"/>
        <family val="2"/>
        <scheme val="minor"/>
      </rPr>
      <t xml:space="preserve">Study design </t>
    </r>
    <r>
      <rPr>
        <sz val="8"/>
        <color theme="1"/>
        <rFont val="Calibri"/>
        <family val="2"/>
        <scheme val="minor"/>
      </rPr>
      <t xml:space="preserve">
Selected as single group
Consecutive prospective enrolment
Prospective identification of participants
Every individual received all tests</t>
    </r>
  </si>
  <si>
    <r>
      <rPr>
        <u/>
        <sz val="8"/>
        <color theme="1"/>
        <rFont val="Calibri"/>
        <family val="2"/>
        <scheme val="minor"/>
      </rPr>
      <t>Clinical setting</t>
    </r>
    <r>
      <rPr>
        <sz val="8"/>
        <color theme="1"/>
        <rFont val="Calibri"/>
        <family val="2"/>
        <scheme val="minor"/>
      </rPr>
      <t xml:space="preserve">
Inhospital patients, involving nephrology consult
</t>
    </r>
    <r>
      <rPr>
        <u/>
        <sz val="8"/>
        <color theme="1"/>
        <rFont val="Calibri"/>
        <family val="2"/>
        <scheme val="minor"/>
      </rPr>
      <t>Referral route</t>
    </r>
    <r>
      <rPr>
        <sz val="8"/>
        <color theme="1"/>
        <rFont val="Calibri"/>
        <family val="2"/>
        <scheme val="minor"/>
      </rPr>
      <t xml:space="preserve">
NS
</t>
    </r>
    <r>
      <rPr>
        <u/>
        <sz val="8"/>
        <color theme="1"/>
        <rFont val="Calibri"/>
        <family val="2"/>
        <scheme val="minor"/>
      </rPr>
      <t>Study design</t>
    </r>
    <r>
      <rPr>
        <sz val="8"/>
        <color theme="1"/>
        <rFont val="Calibri"/>
        <family val="2"/>
        <scheme val="minor"/>
      </rPr>
      <t xml:space="preserve">
Selected as a single group
Consecutive enrolment
Retrospective identification of participants
Every individual received all tests
</t>
    </r>
  </si>
  <si>
    <r>
      <t xml:space="preserve">Clinical setting
</t>
    </r>
    <r>
      <rPr>
        <sz val="8"/>
        <color theme="1"/>
        <rFont val="Calibri"/>
        <family val="2"/>
        <scheme val="minor"/>
      </rPr>
      <t>Hospitalized patients</t>
    </r>
    <r>
      <rPr>
        <u/>
        <sz val="8"/>
        <color theme="1"/>
        <rFont val="Calibri"/>
        <family val="2"/>
        <scheme val="minor"/>
      </rPr>
      <t xml:space="preserve">
Referral route
</t>
    </r>
    <r>
      <rPr>
        <sz val="8"/>
        <color theme="1"/>
        <rFont val="Calibri"/>
        <family val="2"/>
        <scheme val="minor"/>
      </rPr>
      <t>NS</t>
    </r>
    <r>
      <rPr>
        <u/>
        <sz val="8"/>
        <color theme="1"/>
        <rFont val="Calibri"/>
        <family val="2"/>
        <scheme val="minor"/>
      </rPr>
      <t xml:space="preserve">
Study design 
</t>
    </r>
    <r>
      <rPr>
        <sz val="8"/>
        <color theme="1"/>
        <rFont val="Calibri"/>
        <family val="2"/>
        <scheme val="minor"/>
      </rPr>
      <t>Selected as a single group
Consecutive enrolment
Prospective identification of participants
Every individual received all tests</t>
    </r>
  </si>
  <si>
    <r>
      <rPr>
        <u/>
        <sz val="8"/>
        <color theme="1"/>
        <rFont val="Calibri"/>
        <family val="2"/>
        <scheme val="minor"/>
      </rPr>
      <t>Clinical setting</t>
    </r>
    <r>
      <rPr>
        <sz val="8"/>
        <color theme="1"/>
        <rFont val="Calibri"/>
        <family val="2"/>
        <scheme val="minor"/>
      </rPr>
      <t xml:space="preserve">
Hospitalised patients in a 200-bed general hospital
</t>
    </r>
    <r>
      <rPr>
        <u/>
        <sz val="8"/>
        <color theme="1"/>
        <rFont val="Calibri"/>
        <family val="2"/>
        <scheme val="minor"/>
      </rPr>
      <t xml:space="preserve">
Referral route</t>
    </r>
    <r>
      <rPr>
        <sz val="8"/>
        <color theme="1"/>
        <rFont val="Calibri"/>
        <family val="2"/>
        <scheme val="minor"/>
      </rPr>
      <t xml:space="preserve">
Not stated
</t>
    </r>
    <r>
      <rPr>
        <u/>
        <sz val="8"/>
        <color theme="1"/>
        <rFont val="Calibri"/>
        <family val="2"/>
        <scheme val="minor"/>
      </rPr>
      <t>Study design</t>
    </r>
    <r>
      <rPr>
        <sz val="8"/>
        <color theme="1"/>
        <rFont val="Calibri"/>
        <family val="2"/>
        <scheme val="minor"/>
      </rPr>
      <t xml:space="preserve">
Selected as a single group
Consecutive enrolment
Prospective identification of participants
Every individual received all tests</t>
    </r>
  </si>
  <si>
    <r>
      <rPr>
        <u/>
        <sz val="8"/>
        <color theme="1"/>
        <rFont val="Calibri"/>
        <family val="2"/>
        <scheme val="minor"/>
      </rPr>
      <t>Clinical setting</t>
    </r>
    <r>
      <rPr>
        <sz val="8"/>
        <color theme="1"/>
        <rFont val="Calibri"/>
        <family val="2"/>
        <scheme val="minor"/>
      </rPr>
      <t xml:space="preserve">
Admission to University hospital
</t>
    </r>
    <r>
      <rPr>
        <u/>
        <sz val="8"/>
        <color theme="1"/>
        <rFont val="Calibri"/>
        <family val="2"/>
        <scheme val="minor"/>
      </rPr>
      <t xml:space="preserve">
Referral route</t>
    </r>
    <r>
      <rPr>
        <sz val="8"/>
        <color theme="1"/>
        <rFont val="Calibri"/>
        <family val="2"/>
        <scheme val="minor"/>
      </rPr>
      <t xml:space="preserve">
NS
</t>
    </r>
    <r>
      <rPr>
        <u/>
        <sz val="8"/>
        <color theme="1"/>
        <rFont val="Calibri"/>
        <family val="2"/>
        <scheme val="minor"/>
      </rPr>
      <t>Study design</t>
    </r>
    <r>
      <rPr>
        <sz val="8"/>
        <color theme="1"/>
        <rFont val="Calibri"/>
        <family val="2"/>
        <scheme val="minor"/>
      </rPr>
      <t xml:space="preserve">
Selected as a single group
Consecutive prospective enrolment
Prospective identification of participants
Every individual received all tests
</t>
    </r>
  </si>
  <si>
    <t>Sex 40% men
Age 80 ± 9 years
[Na] 122 ± 5.5 mmol/L
Acute hyponatraemia NS
Associated with pulmonary disease 24%, neoplasm 18%, antidepressants 22%, diuretics 33%</t>
  </si>
  <si>
    <t>Sex 50% men
Age 66 ± 15 years
[Na] 125 ± 5 mmol/L
Acute hyponatraemia NS
Symptoms NS
SIAD 45%, effective arterial blood volume depleted 55%</t>
  </si>
  <si>
    <r>
      <t xml:space="preserve">-Representative spectrum: UNCLEAR:   polydipsia and diuretic-induced hyponatraemia considered separately                                                                                                                                                                                          -Acceptable reference standard                                                                                                                                                                                                                                                             -Acceptable delay between tests                                                                                                                                                                                                                                                             -Partial verification avoided                                                                                                                                                                                                                                                             -Differential verification avoided                                                                                                                                                                                                                                                         -Incorporation avoided                                                                                                                                                                                                                                                              -Reference standard results blinded                                                                                                                                                                                                                                                          -Index test results blinded                                                                                                                                                                                                                                   -Relevant clinical information : NO, test was evaluated without knowledge of available clinical data                                                                                                                                                                                                                                                             -Unclear if uninterpretable results reported                                                                                                                                                                                                                                                        -Unclear if withdrawals were explained
</t>
    </r>
    <r>
      <rPr>
        <b/>
        <u/>
        <sz val="8"/>
        <color theme="1"/>
        <rFont val="Calibri"/>
        <family val="2"/>
        <scheme val="minor"/>
      </rPr>
      <t xml:space="preserve">Comments
</t>
    </r>
    <r>
      <rPr>
        <sz val="8"/>
        <color theme="1"/>
        <rFont val="Calibri"/>
        <family val="2"/>
        <scheme val="minor"/>
      </rPr>
      <t>Important overlap between study population of Fenske 2008</t>
    </r>
  </si>
  <si>
    <r>
      <rPr>
        <u/>
        <sz val="8"/>
        <color theme="1"/>
        <rFont val="Calibri"/>
        <family val="2"/>
        <scheme val="minor"/>
      </rPr>
      <t>Inclusion criteria</t>
    </r>
    <r>
      <rPr>
        <sz val="8"/>
        <color theme="1"/>
        <rFont val="Calibri"/>
        <family val="2"/>
        <scheme val="minor"/>
      </rPr>
      <t xml:space="preserve">
True hyponatraemia [Na] 115-130 mmol/L
Glycaemia &lt;150 mg/dL
Creatinine &lt;2 mg/dL
Absence of oedema and ascities
Lack of overt cardiac, hepatic or renal disease
</t>
    </r>
    <r>
      <rPr>
        <u/>
        <sz val="8"/>
        <color theme="1"/>
        <rFont val="Calibri"/>
        <family val="2"/>
        <scheme val="minor"/>
      </rPr>
      <t xml:space="preserve">Exclusion criteria
</t>
    </r>
    <r>
      <rPr>
        <sz val="8"/>
        <color theme="1"/>
        <rFont val="Calibri"/>
        <family val="2"/>
        <scheme val="minor"/>
      </rPr>
      <t>Home treatment not specified</t>
    </r>
  </si>
  <si>
    <r>
      <rPr>
        <u/>
        <sz val="8"/>
        <color theme="1"/>
        <rFont val="Calibri"/>
        <family val="2"/>
        <scheme val="minor"/>
      </rPr>
      <t>Inclusion criteria</t>
    </r>
    <r>
      <rPr>
        <sz val="8"/>
        <color theme="1"/>
        <rFont val="Calibri"/>
        <family val="2"/>
        <scheme val="minor"/>
      </rPr>
      <t xml:space="preserve">
Significant true hyponatraemia
[Na] 115-130 mmol/L
Glycaemia &lt;150 mg/dL
Creatinine &lt;2 mg/dL
Absence of oedema and ascites
Lack of endocrinopathies, overt cardiac, hepatic or renal disease
</t>
    </r>
    <r>
      <rPr>
        <u/>
        <sz val="8"/>
        <color theme="1"/>
        <rFont val="Calibri"/>
        <family val="2"/>
        <scheme val="minor"/>
      </rPr>
      <t xml:space="preserve">Exclusion criteria
</t>
    </r>
    <r>
      <rPr>
        <sz val="8"/>
        <color theme="1"/>
        <rFont val="Calibri"/>
        <family val="2"/>
        <scheme val="minor"/>
      </rPr>
      <t xml:space="preserve">For current table: diuretic use or typical history of polydipsia with normal urinary dilution capacity when tested a week after plasma [Na] correction </t>
    </r>
  </si>
  <si>
    <r>
      <rPr>
        <u/>
        <sz val="8"/>
        <color theme="1"/>
        <rFont val="Calibri"/>
        <family val="2"/>
        <scheme val="minor"/>
      </rPr>
      <t>Reference standard + 
Criteria for target condition</t>
    </r>
    <r>
      <rPr>
        <sz val="8"/>
        <color theme="1"/>
        <rFont val="Calibri"/>
        <family val="2"/>
        <scheme val="minor"/>
      </rPr>
      <t xml:space="preserve">
-Normal saline 2L/24h + water restriction &lt;1L/day
-Persistent hyponatraemia after saline infusion with intitial FeNa &gt;0.5% or after 24h under saline infusion FENa&gt;0.5%; Met other criteria for SIADH: hyposmolal hyponatraemia, inappropriate Uosm, abscence of oedema, normal renal, adrenal and thyroid function
</t>
    </r>
    <r>
      <rPr>
        <u/>
        <sz val="8"/>
        <color theme="1"/>
        <rFont val="Calibri"/>
        <family val="2"/>
        <scheme val="minor"/>
      </rPr>
      <t xml:space="preserve">
Index tests + Criteria for target condition</t>
    </r>
    <r>
      <rPr>
        <sz val="8"/>
        <color theme="1"/>
        <rFont val="Calibri"/>
        <family val="2"/>
        <scheme val="minor"/>
      </rPr>
      <t xml:space="preserve">
Urinary [Na] on spot urine; &gt;30 mg/dL or &gt;20 mg/dL
Fractional excretion Urea; &gt;50%
Fractional excretion Uric acid; &gt;14% or &gt;10%
[Urea]; &lt;30 mg/dL or &lt;40 mg/dL
[Uric acid]; &lt;4 mg/dL or &lt;5 mg/dL
</t>
    </r>
  </si>
  <si>
    <r>
      <t xml:space="preserve">-Representative spectrum                                                                                                                                                                                            -Acceptable reference standard: UNCLEAR                                                                                                                                                                                                                                                             -Acceptable delay between tests                                                                                                                                                                                                                                                             -Partial verification avoided                                                                                                                                                                                                                                                             -Differential verification avoided                                                                                                                                                                                                                                                         -Incorporation avoided                                                                                                                                                                                                                                                              -Reference standard results blinded                                                                                                                                                                                                                                                          -Index test results blinded                                                                                                                                                                                                                                   -Relevant clinical information: NO, test was evaluated without knowledge of available clinical data                                                                                                                                                                                                                                                              -Uninterpretable results reported                                                                                                                                                                                                                                                     -Withdrawals explained
</t>
    </r>
    <r>
      <rPr>
        <b/>
        <u/>
        <sz val="8"/>
        <color theme="1"/>
        <rFont val="Calibri"/>
        <family val="2"/>
        <scheme val="minor"/>
      </rPr>
      <t xml:space="preserve">Comments
</t>
    </r>
    <r>
      <rPr>
        <sz val="8"/>
        <color theme="1"/>
        <rFont val="Calibri"/>
        <family val="2"/>
        <scheme val="minor"/>
      </rPr>
      <t>*Presumably important overlap in sample  with Musch 1995 
*Part of larger study using 6 categories, including SIADH who were also salt-depleted and Salt-losers, diuretic treatment and polydipsic patients. For calculation of accuracy measures polydipsic and diuretic group left out as predefined by authors not based on response based on saline infusion</t>
    </r>
  </si>
  <si>
    <t>Sex 56% men
Age 64 years (range 22-91 years)
[Na]&lt;115 mmol/L: 12%, [Na]&lt;125 mmol/L: 51%
Acute hyponatraemia NS
Symptoms NS
Primary polydipsia 4%, hypervolaemia 20%, hypovolaemia 32%, SIADH 35%, diuretic-induced 7%, adrenal insufficiency 2%</t>
  </si>
  <si>
    <r>
      <rPr>
        <u/>
        <sz val="8"/>
        <color theme="1"/>
        <rFont val="Calibri"/>
        <family val="2"/>
        <scheme val="minor"/>
      </rPr>
      <t>Inclusion criteria</t>
    </r>
    <r>
      <rPr>
        <sz val="8"/>
        <color theme="1"/>
        <rFont val="Calibri"/>
        <family val="2"/>
        <scheme val="minor"/>
      </rPr>
      <t xml:space="preserve">
[Na] &lt;130 mmol/L
Glycaemia &lt;200 mg/dL
Creatinine &lt;4 mg/dL
Absence of oedema &amp; ascites
Absence of therapy for hyponatraemia
</t>
    </r>
    <r>
      <rPr>
        <u/>
        <sz val="8"/>
        <color theme="1"/>
        <rFont val="Calibri"/>
        <family val="2"/>
        <scheme val="minor"/>
      </rPr>
      <t xml:space="preserve">Exclusion criteria
</t>
    </r>
    <r>
      <rPr>
        <sz val="8"/>
        <color theme="1"/>
        <rFont val="Calibri"/>
        <family val="2"/>
        <scheme val="minor"/>
      </rPr>
      <t>Not receiving min 150 mmol Na for 2 consecutive days
Not receiving repeated [Na] measurements</t>
    </r>
  </si>
  <si>
    <r>
      <rPr>
        <u/>
        <sz val="8"/>
        <color theme="1"/>
        <rFont val="Calibri"/>
        <family val="2"/>
        <scheme val="minor"/>
      </rPr>
      <t>Reference standard + 
Criteria for target condition</t>
    </r>
    <r>
      <rPr>
        <sz val="8"/>
        <color theme="1"/>
        <rFont val="Calibri"/>
        <family val="2"/>
        <scheme val="minor"/>
      </rPr>
      <t xml:space="preserve">
Normal saline 1L/24 h for 2 consecutive days
Sustained increase [Na] &gt;5 mmol/L
</t>
    </r>
    <r>
      <rPr>
        <u/>
        <sz val="8"/>
        <color theme="1"/>
        <rFont val="Calibri"/>
        <family val="2"/>
        <scheme val="minor"/>
      </rPr>
      <t xml:space="preserve">Index test + criteria for target condition
</t>
    </r>
    <r>
      <rPr>
        <sz val="8"/>
        <color theme="1"/>
        <rFont val="Calibri"/>
        <family val="2"/>
        <scheme val="minor"/>
      </rPr>
      <t>Clinical assessment
Urinary [Na] on spot urine
Consensus between two clinicians
&gt;30 mmol/L</t>
    </r>
  </si>
  <si>
    <t>[  ]</t>
  </si>
  <si>
    <t>serum concentration</t>
  </si>
  <si>
    <t>Na</t>
  </si>
  <si>
    <t>sodium</t>
  </si>
  <si>
    <r>
      <rPr>
        <u/>
        <sz val="8"/>
        <color theme="1"/>
        <rFont val="Calibri"/>
        <family val="2"/>
        <scheme val="minor"/>
      </rPr>
      <t>Reference standard + 
Criteria for target condition</t>
    </r>
    <r>
      <rPr>
        <sz val="8"/>
        <color theme="1"/>
        <rFont val="Calibri"/>
        <family val="2"/>
        <scheme val="minor"/>
      </rPr>
      <t xml:space="preserve">
-Expert panel diagnosis with test infusion of 2L  isotonic saline in 24h if diagnostic uncertainty
-Inappropriately diluted urine: osmolality &gt;100 mOsm/kg H</t>
    </r>
    <r>
      <rPr>
        <vertAlign val="subscript"/>
        <sz val="8"/>
        <color theme="1"/>
        <rFont val="Calibri"/>
        <family val="2"/>
        <scheme val="minor"/>
      </rPr>
      <t>2</t>
    </r>
    <r>
      <rPr>
        <sz val="8"/>
        <color theme="1"/>
        <rFont val="Calibri"/>
        <family val="2"/>
        <scheme val="minor"/>
      </rPr>
      <t xml:space="preserve">O; clinical euvolaemia: no clinical signs of extracellular fluid volume expansion or depletion; normal renal, adrenal and thyroid function; sustained increase [Na]&lt;5 mmol/L, change fractional excretion Na &gt;0.5% if infused with 2L saline in 24h
</t>
    </r>
    <r>
      <rPr>
        <u/>
        <sz val="8"/>
        <color theme="1"/>
        <rFont val="Calibri"/>
        <family val="2"/>
        <scheme val="minor"/>
      </rPr>
      <t xml:space="preserve">
Index Tests + criteria for target condition</t>
    </r>
    <r>
      <rPr>
        <sz val="8"/>
        <color theme="1"/>
        <rFont val="Calibri"/>
        <family val="2"/>
        <scheme val="minor"/>
      </rPr>
      <t xml:space="preserve">
Urinary [Na] on spot urine; NS
Fractional excretion Na; NS
Fractional excretion uric acid; NS
Fractional excretion urea; NS
Serum uric acid; NS</t>
    </r>
  </si>
  <si>
    <t>SIAD</t>
  </si>
  <si>
    <t>syndrome of inappropriate antidiuresis</t>
  </si>
  <si>
    <r>
      <rPr>
        <u/>
        <sz val="8"/>
        <color theme="1"/>
        <rFont val="Calibri"/>
        <family val="2"/>
        <scheme val="minor"/>
      </rPr>
      <t>Inclusion criteria</t>
    </r>
    <r>
      <rPr>
        <sz val="8"/>
        <color theme="1"/>
        <rFont val="Calibri"/>
        <family val="2"/>
        <scheme val="minor"/>
      </rPr>
      <t xml:space="preserve">
[Na] &lt;130 mmol/L on admission
Serum osmolality &lt;280 mOsm/kg</t>
    </r>
    <r>
      <rPr>
        <sz val="8"/>
        <color theme="1"/>
        <rFont val="Calibri"/>
        <family val="2"/>
        <scheme val="minor"/>
      </rPr>
      <t xml:space="preserve">
Age &gt;18 years
</t>
    </r>
    <r>
      <rPr>
        <u/>
        <sz val="8"/>
        <color theme="1"/>
        <rFont val="Calibri"/>
        <family val="2"/>
        <scheme val="minor"/>
      </rPr>
      <t xml:space="preserve">Exclusion criteria
</t>
    </r>
    <r>
      <rPr>
        <sz val="8"/>
        <color theme="1"/>
        <rFont val="Calibri"/>
        <family val="2"/>
        <scheme val="minor"/>
      </rPr>
      <t>Pharmacotherapy at admission not reliably specified
Acute of chronic renal failure: Creatinine &gt;3 mg/dL
Psychosis-intermittent hyponatraemia-polydipsia syndrome</t>
    </r>
  </si>
  <si>
    <r>
      <rPr>
        <u/>
        <sz val="8"/>
        <color theme="1"/>
        <rFont val="Calibri"/>
        <family val="2"/>
        <scheme val="minor"/>
      </rPr>
      <t>Inclusion criteria</t>
    </r>
    <r>
      <rPr>
        <sz val="8"/>
        <color theme="1"/>
        <rFont val="Calibri"/>
        <family val="2"/>
        <scheme val="minor"/>
      </rPr>
      <t xml:space="preserve">
[Na] &lt;130 mmol/L at time of nephrology consultation
Serum osmolality &lt;280 mOsm/kg
Final diagnosis of either SIADH or extracellular volume depletion documented by consultant nephrologists based on the entire hospital course
Patients who received slaine infusion
</t>
    </r>
    <r>
      <rPr>
        <u/>
        <sz val="8"/>
        <color theme="1"/>
        <rFont val="Calibri"/>
        <family val="2"/>
        <scheme val="minor"/>
      </rPr>
      <t>Exclusion criteria</t>
    </r>
    <r>
      <rPr>
        <sz val="8"/>
        <color theme="1"/>
        <rFont val="Calibri"/>
        <family val="2"/>
        <scheme val="minor"/>
      </rPr>
      <t xml:space="preserve">
Hyponatraemia due to other causes than SIADH or extracellular volume depletion, i.e. adrenal, thyroid, pituitary insufficiency, chronic kidney disease, nephrotic syndrome, cirrhosis, congestive heart failure, polydipsia, low solute beer potomania
Urine [Na] &lt;10 mmol/L with 'consistent' clinical findings
Patients without urine Na measured in timely manner</t>
    </r>
  </si>
  <si>
    <t>SIADH</t>
  </si>
  <si>
    <t>BUN</t>
  </si>
  <si>
    <t>blood urea nitrogen</t>
  </si>
  <si>
    <r>
      <rPr>
        <u/>
        <sz val="8"/>
        <color theme="1"/>
        <rFont val="Calibri"/>
        <family val="2"/>
        <scheme val="minor"/>
      </rPr>
      <t>Inclusion criteria</t>
    </r>
    <r>
      <rPr>
        <sz val="8"/>
        <color theme="1"/>
        <rFont val="Calibri"/>
        <family val="2"/>
        <scheme val="minor"/>
      </rPr>
      <t xml:space="preserve">
[Na] &lt;130 mmol/L on admission
Serum osmolality &lt; 280 mOsm/kg
Age &gt;18 years
</t>
    </r>
    <r>
      <rPr>
        <u/>
        <sz val="8"/>
        <color theme="1"/>
        <rFont val="Calibri"/>
        <family val="2"/>
        <scheme val="minor"/>
      </rPr>
      <t>Exclusion criteria</t>
    </r>
    <r>
      <rPr>
        <sz val="8"/>
        <color theme="1"/>
        <rFont val="Calibri"/>
        <family val="2"/>
        <scheme val="minor"/>
      </rPr>
      <t xml:space="preserve">
Pharmacotherapy at admission not reliably specified
Acute of chronic renal failure: Creatinine &gt;3 mg/dL
Psychosis-intermittent hyponatraemia</t>
    </r>
  </si>
  <si>
    <r>
      <rPr>
        <u/>
        <sz val="8"/>
        <color theme="1"/>
        <rFont val="Calibri"/>
        <family val="2"/>
        <scheme val="minor"/>
      </rPr>
      <t>Target condition</t>
    </r>
    <r>
      <rPr>
        <sz val="8"/>
        <color theme="1"/>
        <rFont val="Calibri"/>
        <family val="2"/>
        <scheme val="minor"/>
      </rPr>
      <t xml:space="preserve">
SIAD
</t>
    </r>
    <r>
      <rPr>
        <u/>
        <sz val="8"/>
        <color theme="1"/>
        <rFont val="Calibri"/>
        <family val="2"/>
        <scheme val="minor"/>
      </rPr>
      <t>Distinction from</t>
    </r>
    <r>
      <rPr>
        <sz val="8"/>
        <color theme="1"/>
        <rFont val="Calibri"/>
        <family val="2"/>
        <scheme val="minor"/>
      </rPr>
      <t xml:space="preserve">
Volume-depleted hyponatremia including sodium depletion and sodium expansion</t>
    </r>
  </si>
  <si>
    <r>
      <rPr>
        <u/>
        <sz val="8"/>
        <color theme="1"/>
        <rFont val="Calibri"/>
        <family val="2"/>
        <scheme val="minor"/>
      </rPr>
      <t>Target condition</t>
    </r>
    <r>
      <rPr>
        <sz val="8"/>
        <color theme="1"/>
        <rFont val="Calibri"/>
        <family val="2"/>
        <scheme val="minor"/>
      </rPr>
      <t xml:space="preserve">
SIAD
</t>
    </r>
    <r>
      <rPr>
        <u/>
        <sz val="8"/>
        <color theme="1"/>
        <rFont val="Calibri"/>
        <family val="2"/>
        <scheme val="minor"/>
      </rPr>
      <t xml:space="preserve">
Distinction from</t>
    </r>
    <r>
      <rPr>
        <sz val="8"/>
        <color theme="1"/>
        <rFont val="Calibri"/>
        <family val="2"/>
        <scheme val="minor"/>
      </rPr>
      <t xml:space="preserve">
Effective arterial blood volume depleted hyponatraemia including extracellular volume depletion, extracellular volume expansion and diuretic-induced hyponatraemia
</t>
    </r>
  </si>
  <si>
    <t>Target condition
SIADH
Distinction from
hypovolaemic hyponatraemia</t>
  </si>
  <si>
    <r>
      <rPr>
        <u/>
        <sz val="8"/>
        <color theme="1"/>
        <rFont val="Calibri"/>
        <family val="2"/>
        <scheme val="minor"/>
      </rPr>
      <t>Target condtion</t>
    </r>
    <r>
      <rPr>
        <sz val="8"/>
        <color theme="1"/>
        <rFont val="Calibri"/>
        <family val="2"/>
        <scheme val="minor"/>
      </rPr>
      <t xml:space="preserve">
SIADH
</t>
    </r>
    <r>
      <rPr>
        <u/>
        <sz val="8"/>
        <color theme="1"/>
        <rFont val="Calibri"/>
        <family val="2"/>
        <scheme val="minor"/>
      </rPr>
      <t>Distinction from</t>
    </r>
    <r>
      <rPr>
        <sz val="8"/>
        <color theme="1"/>
        <rFont val="Calibri"/>
        <family val="2"/>
        <scheme val="minor"/>
      </rPr>
      <t xml:space="preserve">
hypovolaemic hyponatraemia</t>
    </r>
  </si>
  <si>
    <r>
      <rPr>
        <u/>
        <sz val="8"/>
        <color theme="1"/>
        <rFont val="Calibri"/>
        <family val="2"/>
        <scheme val="minor"/>
      </rPr>
      <t>Target condition</t>
    </r>
    <r>
      <rPr>
        <sz val="8"/>
        <color theme="1"/>
        <rFont val="Calibri"/>
        <family val="2"/>
        <scheme val="minor"/>
      </rPr>
      <t xml:space="preserve">
SIADH
</t>
    </r>
    <r>
      <rPr>
        <u/>
        <sz val="8"/>
        <color theme="1"/>
        <rFont val="Calibri"/>
        <family val="2"/>
        <scheme val="minor"/>
      </rPr>
      <t>Distinction from</t>
    </r>
    <r>
      <rPr>
        <sz val="8"/>
        <color theme="1"/>
        <rFont val="Calibri"/>
        <family val="2"/>
        <scheme val="minor"/>
      </rPr>
      <t xml:space="preserve"> 
Salt depletion, SIADH + salt depletion or salt-losing syndrome</t>
    </r>
  </si>
  <si>
    <r>
      <rPr>
        <u/>
        <sz val="8"/>
        <color theme="1"/>
        <rFont val="Calibri"/>
        <family val="2"/>
        <scheme val="minor"/>
      </rPr>
      <t>Target condition</t>
    </r>
    <r>
      <rPr>
        <sz val="8"/>
        <color theme="1"/>
        <rFont val="Calibri"/>
        <family val="2"/>
        <scheme val="minor"/>
      </rPr>
      <t xml:space="preserve">
SIADH
</t>
    </r>
    <r>
      <rPr>
        <u/>
        <sz val="8"/>
        <color theme="1"/>
        <rFont val="Calibri"/>
        <family val="2"/>
        <scheme val="minor"/>
      </rPr>
      <t xml:space="preserve">
Distinction from </t>
    </r>
    <r>
      <rPr>
        <sz val="8"/>
        <color theme="1"/>
        <rFont val="Calibri"/>
        <family val="2"/>
        <scheme val="minor"/>
      </rPr>
      <t xml:space="preserve">
-Primary polydipsia
-Hypervolaemia
-Hypovolaemia
-Diuretic-induced
-Adrenal insufficiency
</t>
    </r>
  </si>
  <si>
    <r>
      <rPr>
        <u/>
        <sz val="8"/>
        <color theme="1"/>
        <rFont val="Calibri"/>
        <family val="2"/>
        <scheme val="minor"/>
      </rPr>
      <t>Inclusion criteria</t>
    </r>
    <r>
      <rPr>
        <sz val="8"/>
        <color theme="1"/>
        <rFont val="Calibri"/>
        <family val="2"/>
        <scheme val="minor"/>
      </rPr>
      <t xml:space="preserve">
[Na] &lt;130 mmol/L on admission
Serum osmolality &lt; 280 mOsm/kg
Age &gt;18 years</t>
    </r>
  </si>
  <si>
    <r>
      <rPr>
        <u/>
        <sz val="8"/>
        <color theme="1"/>
        <rFont val="Calibri"/>
        <family val="2"/>
        <scheme val="minor"/>
      </rPr>
      <t>Reference standard + 
Criteria for target condition</t>
    </r>
    <r>
      <rPr>
        <sz val="8"/>
        <color theme="1"/>
        <rFont val="Calibri"/>
        <family val="2"/>
        <scheme val="minor"/>
      </rPr>
      <t xml:space="preserve">
Complete diagnostic work-up of an expert endocrinologist well versed in the area of hyponatraemia: could use whatever diagnostic information he considered necessary, allowed to delay the final diagnosis until additional imaging or histopathology information became available
</t>
    </r>
    <r>
      <rPr>
        <u/>
        <sz val="8"/>
        <color theme="1"/>
        <rFont val="Calibri"/>
        <family val="2"/>
        <scheme val="minor"/>
      </rPr>
      <t>Index test + Criteria for target condition</t>
    </r>
    <r>
      <rPr>
        <sz val="8"/>
        <color theme="1"/>
        <rFont val="Calibri"/>
        <family val="2"/>
        <scheme val="minor"/>
      </rPr>
      <t xml:space="preserve">
-Algorithm using serum osmolality, Urine osmolality, clinical assessment of extracellular fluid volume + assessment junior physician 
-[Na] &lt;130 mmol/L; urine osmolality&gt;100 mosm/kg; urine [Na] &gt;30 mmol/L; clinical hypervolaemia
-Senior physician free to use all available laboratory tests and diagnostic information collected in the first 24h; NS</t>
    </r>
  </si>
  <si>
    <t>syndrome of inappropriate secretion of antidiuretic hormone</t>
  </si>
  <si>
    <t>Results
[95% CI]</t>
  </si>
  <si>
    <t>blood ruea nitrogen</t>
  </si>
  <si>
    <t>Clinical signs and symptoms of hypovolaemia</t>
  </si>
  <si>
    <t>05/2011</t>
  </si>
  <si>
    <t>12/2012</t>
  </si>
  <si>
    <t>Sex 40% men
Age median 47 (range 28-67) years
[Na] median 106 (range 99-109) mmol/L
Acute hyponatraemia 100%
Symptoms 100%
Free water infusion 60%, excessive fluid intake 40%</t>
  </si>
  <si>
    <t>Sex 40% men
Age median 63 (range 38-76) years
[Na] median 98 (range 88-109) mmol/L
Acute hyponatraemia: 2/7
Symptoms 100%
Underlying schizophrenia, TURP, beer drinking, renal dialysis against water, free water infusion</t>
  </si>
  <si>
    <t xml:space="preserve">Sex NS 
Age range 42-82 years
[Na] 122 ± 6 mmol/L
Acute hyponatraemia 0%
Symptoms NS
Underlying liver cirrhosis </t>
  </si>
  <si>
    <t>Sex 26% men
Age median 77 (IQR 63-84) years
[Na] 117 ± 0.9 mmol/L
Acute hyponatraemia 24%
Symptoms NS
SIADH 63%, various associated conditions</t>
  </si>
  <si>
    <t xml:space="preserve">Rogers
2011
</t>
  </si>
  <si>
    <t>Sex 67% men
Age range 36-79 years
[Na] 123 ± 4.4
Acute hyponatraemia 0%
Symptoms NS
Associated with congestive heart failure</t>
  </si>
  <si>
    <t>Sex female
Age 74 years
[Na] 108 mmol/L
Acute hyponatraemia  0%
Symptoms of malaise and drowsiness. 
Chronic diuretics</t>
  </si>
  <si>
    <t>Sex 75% men
Age median 44 (range 18-76) years
[Na] 121-130: 90%; 111-120: 10% 
Acute hyponatraemia 45%
Symptoms 0%
Sepsis 44%, trauma 21%, malignancy 10%</t>
  </si>
  <si>
    <t>Sex 49% men
Age 59 ± 15 years
[Na] &lt;136 mmol/L
Acute hyponatraemia 100%
Symptoms  NS
Associated conditions NS</t>
  </si>
  <si>
    <t>Sex 60% men
Age 58 ± 13 years
[Na] 114 (range 96-118) mmol/L
Acute hyponatraemia 100%
Symptoms 100%
Associated alcoholism 10%,  hypothyroidism 8%, adrenal insufficiency 5%, pneumonia 10%,  meningitis 15%</t>
  </si>
  <si>
    <t>Sex 60% men
Age 58 ± 13 years
[Na] 114 (range 96-118) mmol/L
Acute hyponatraemia 100%
Symptoms 100%
Associated conditions NS</t>
  </si>
  <si>
    <t>NaCl 3%
Calculated volume according to Δ[Na]= ([Na]exp -[Na]curr)TBW
24-48h
+ furosemide 40-80 mg/h in 4 cases of water excess</t>
  </si>
  <si>
    <t>NaCl 3% median 367 (interquartile range 241-707) mL</t>
  </si>
  <si>
    <t>NaCl 3%
100 mL - 4 hours
followed by calculated volume according to infusate in mL = 100*8/Δ[Na] with first 100 mL if [Na] ↑ ≥1 mmol/L - 20 hours; 
followed by 100 mL/1h if  [Na]↑&lt;1 mmol/L - 1 hours; 
+ no additional fluid</t>
  </si>
  <si>
    <t>intravenous  NaCl 3%, 100 mL bolus once</t>
  </si>
  <si>
    <t>NaCl</t>
  </si>
  <si>
    <t>SAH</t>
  </si>
  <si>
    <t>subarachnoidal haemorrage</t>
  </si>
  <si>
    <t>NaCl 3%
400-1400 mmol calculated based on Na-deficit
3 days
+ furosemide intravenous and orally 60-640 mg, hydrochlorothiazide, spironolactone</t>
  </si>
  <si>
    <t>Sex 65% men
Age: 64 ± 13 years
[Na] 126 ± 5 mmol/L
Acute hyponatraemia 0%
Symptoms 0%
SIADH 100% various associated conditions</t>
  </si>
  <si>
    <t>Δ</t>
  </si>
  <si>
    <t>change</t>
  </si>
  <si>
    <t>sodium chloride solution</t>
  </si>
  <si>
    <t>Group mean change from baseline 122 ± 6 mmol/L to 131 ± 3 mmol/L in 23 pts</t>
  </si>
  <si>
    <t>Individual mean change from baseline 25.7 ± 5.9 mmol/L in 5 pts</t>
  </si>
  <si>
    <t>Group mean change from baseline 7.1 ± 0.6 mmol/L in 62 pts</t>
  </si>
  <si>
    <t>Change from baseline: Not usable - cases rather than indivuduals</t>
  </si>
  <si>
    <t>Change from baseline 11 mmol/L in 1 pt</t>
  </si>
  <si>
    <t>Change from baseline 16 mmol/L in 1 pt</t>
  </si>
  <si>
    <t>Individual mean change from basline 0.44 ± 0.36 mmol·L-1·h-1 in 49 pts</t>
  </si>
  <si>
    <t>Mean time to normonatraemia 19.7 ± 17.8 hours in 49 pts</t>
  </si>
  <si>
    <t>Individual change from baseline 2 (range 0-6) mmol/L in 58 pts</t>
  </si>
  <si>
    <t>[Na] increase: group change from baseline at 2 days</t>
  </si>
  <si>
    <t>[Na] increase: change from baseline at 12 hours</t>
  </si>
  <si>
    <t>[Na] increase: group change from baseline at 1 day</t>
  </si>
  <si>
    <t>[Na ] increase: change from baseline at 2 days</t>
  </si>
  <si>
    <t>[Na] increase: change from baseline at 1 day</t>
  </si>
  <si>
    <t>[Na] increase: change from baseline at 2 days</t>
  </si>
  <si>
    <t>Adverse events attributable to NaCl infusion</t>
  </si>
  <si>
    <t>[Na] increase: change from baseline</t>
  </si>
  <si>
    <t>[Na] increase: time to normonatremia</t>
  </si>
  <si>
    <t>[Na] increase: change from baseline at 4 hours</t>
  </si>
  <si>
    <t>[Na] increase: mean group [Na] at 1 hour</t>
  </si>
  <si>
    <t>ODS: extrapyramidal syndrome with multiple areas of high signal in periventricular white matter and basal ganglia on magnetic resonance imaging at 2 days</t>
  </si>
  <si>
    <t>[Na] increase: return to normonatraemia: [Na]&gt;130 mmol/L at 1 day</t>
  </si>
  <si>
    <t>Group mean change from baseline 126 ± 6 to 127 ± 6 mmol/L
6/17 decrease, 10/17 increase in [Na] in 17 pts</t>
  </si>
  <si>
    <t>osmotic demyelination syndrome</t>
  </si>
  <si>
    <t>pts</t>
  </si>
  <si>
    <t>patients</t>
  </si>
  <si>
    <r>
      <t xml:space="preserve">Case series
</t>
    </r>
    <r>
      <rPr>
        <u/>
        <sz val="8"/>
        <rFont val="Calibri"/>
        <family val="2"/>
        <scheme val="minor"/>
      </rPr>
      <t>Inclusion criteria</t>
    </r>
    <r>
      <rPr>
        <sz val="8"/>
        <rFont val="Calibri"/>
        <family val="2"/>
        <scheme val="minor"/>
      </rPr>
      <t xml:space="preserve">
Treatment for hyponatraemic seizures at single centre
</t>
    </r>
    <r>
      <rPr>
        <u/>
        <sz val="8"/>
        <rFont val="Calibri"/>
        <family val="2"/>
        <scheme val="minor"/>
      </rPr>
      <t>Exclusion criteria</t>
    </r>
    <r>
      <rPr>
        <sz val="8"/>
        <rFont val="Calibri"/>
        <family val="2"/>
        <scheme val="minor"/>
      </rPr>
      <t xml:space="preserve">
NS</t>
    </r>
  </si>
  <si>
    <r>
      <t xml:space="preserve">Case series
</t>
    </r>
    <r>
      <rPr>
        <u/>
        <sz val="8"/>
        <color theme="1"/>
        <rFont val="Calibri"/>
        <family val="2"/>
        <scheme val="minor"/>
      </rPr>
      <t>Inclusion criteria</t>
    </r>
    <r>
      <rPr>
        <sz val="8"/>
        <color theme="1"/>
        <rFont val="Calibri"/>
        <family val="2"/>
        <scheme val="minor"/>
      </rPr>
      <t xml:space="preserve">
Having been treated with NaCl 3%
</t>
    </r>
    <r>
      <rPr>
        <u/>
        <sz val="8"/>
        <color theme="1"/>
        <rFont val="Calibri"/>
        <family val="2"/>
        <scheme val="minor"/>
      </rPr>
      <t>Exclusion criteria</t>
    </r>
    <r>
      <rPr>
        <sz val="8"/>
        <color theme="1"/>
        <rFont val="Calibri"/>
        <family val="2"/>
        <scheme val="minor"/>
      </rPr>
      <t xml:space="preserve">
NS</t>
    </r>
  </si>
  <si>
    <r>
      <t xml:space="preserve">Case series
</t>
    </r>
    <r>
      <rPr>
        <u/>
        <sz val="8"/>
        <color theme="1"/>
        <rFont val="Calibri"/>
        <family val="2"/>
        <scheme val="minor"/>
      </rPr>
      <t xml:space="preserve">Inclusion criteria
</t>
    </r>
    <r>
      <rPr>
        <sz val="8"/>
        <color theme="1"/>
        <rFont val="Calibri"/>
        <family val="2"/>
        <scheme val="minor"/>
      </rPr>
      <t xml:space="preserve">Biopsy proven liver cirrhosis
[Na] ≤ 131 mmol/L
</t>
    </r>
    <r>
      <rPr>
        <u/>
        <sz val="8"/>
        <color theme="1"/>
        <rFont val="Calibri"/>
        <family val="2"/>
        <scheme val="minor"/>
      </rPr>
      <t>Exclusion criteria</t>
    </r>
    <r>
      <rPr>
        <sz val="8"/>
        <color theme="1"/>
        <rFont val="Calibri"/>
        <family val="2"/>
        <scheme val="minor"/>
      </rPr>
      <t xml:space="preserve">
NS</t>
    </r>
  </si>
  <si>
    <r>
      <t xml:space="preserve">Case series
</t>
    </r>
    <r>
      <rPr>
        <u/>
        <sz val="8"/>
        <color theme="1"/>
        <rFont val="Calibri"/>
        <family val="2"/>
        <scheme val="minor"/>
      </rPr>
      <t>Inclusion criteria</t>
    </r>
    <r>
      <rPr>
        <sz val="8"/>
        <color theme="1"/>
        <rFont val="Calibri"/>
        <family val="2"/>
        <scheme val="minor"/>
      </rPr>
      <t xml:space="preserve">
Having been treated with NaCl 3%
</t>
    </r>
    <r>
      <rPr>
        <u/>
        <sz val="8"/>
        <color theme="1"/>
        <rFont val="Calibri"/>
        <family val="2"/>
        <scheme val="minor"/>
      </rPr>
      <t>Exclusion criteria</t>
    </r>
    <r>
      <rPr>
        <sz val="8"/>
        <color theme="1"/>
        <rFont val="Calibri"/>
        <family val="2"/>
        <scheme val="minor"/>
      </rPr>
      <t xml:space="preserve">
Age &lt;18 years
Administration of NaCl 3% for reasons other than hyponatraemia
Administration of NaCl 3% via other route than intravenously</t>
    </r>
  </si>
  <si>
    <r>
      <t xml:space="preserve">Case series
</t>
    </r>
    <r>
      <rPr>
        <u/>
        <sz val="8"/>
        <color theme="1"/>
        <rFont val="Calibri"/>
        <family val="2"/>
        <scheme val="minor"/>
      </rPr>
      <t>Inclusion criteria</t>
    </r>
    <r>
      <rPr>
        <sz val="8"/>
        <color theme="1"/>
        <rFont val="Calibri"/>
        <family val="2"/>
        <scheme val="minor"/>
      </rPr>
      <t xml:space="preserve">
Congestive heart failure
[Na] &lt;130 mmol/L on 2 occasions
Normal serum creatinine
Difficulties with water restriction
Hospitalized - single centre
</t>
    </r>
    <r>
      <rPr>
        <u/>
        <sz val="8"/>
        <color theme="1"/>
        <rFont val="Calibri"/>
        <family val="2"/>
        <scheme val="minor"/>
      </rPr>
      <t>Exclusion criteria</t>
    </r>
    <r>
      <rPr>
        <sz val="8"/>
        <color theme="1"/>
        <rFont val="Calibri"/>
        <family val="2"/>
        <scheme val="minor"/>
      </rPr>
      <t xml:space="preserve">
NS</t>
    </r>
  </si>
  <si>
    <r>
      <t xml:space="preserve">Case series
</t>
    </r>
    <r>
      <rPr>
        <u/>
        <sz val="8"/>
        <color theme="1"/>
        <rFont val="Calibri"/>
        <family val="2"/>
        <scheme val="minor"/>
      </rPr>
      <t>Inclusion criteria</t>
    </r>
    <r>
      <rPr>
        <sz val="8"/>
        <color theme="1"/>
        <rFont val="Calibri"/>
        <family val="2"/>
        <scheme val="minor"/>
      </rPr>
      <t xml:space="preserve">
Consecutive patients
[Na] 115-130 mmol/L
Meeting criteria for SIADH
Stable antidiuresis
Asymptomatic
</t>
    </r>
    <r>
      <rPr>
        <u/>
        <sz val="8"/>
        <color theme="1"/>
        <rFont val="Calibri"/>
        <family val="2"/>
        <scheme val="minor"/>
      </rPr>
      <t>Exclusion criteria</t>
    </r>
    <r>
      <rPr>
        <sz val="8"/>
        <color theme="1"/>
        <rFont val="Calibri"/>
        <family val="2"/>
        <scheme val="minor"/>
      </rPr>
      <t xml:space="preserve">
Meeting criteria for reset osmostat</t>
    </r>
  </si>
  <si>
    <r>
      <t xml:space="preserve">Case series
</t>
    </r>
    <r>
      <rPr>
        <u/>
        <sz val="8"/>
        <color theme="1"/>
        <rFont val="Calibri"/>
        <family val="2"/>
        <scheme val="minor"/>
      </rPr>
      <t>Inclusion criteria</t>
    </r>
    <r>
      <rPr>
        <sz val="8"/>
        <color theme="1"/>
        <rFont val="Calibri"/>
        <family val="2"/>
        <scheme val="minor"/>
      </rPr>
      <t xml:space="preserve">
NS
</t>
    </r>
    <r>
      <rPr>
        <u/>
        <sz val="8"/>
        <color theme="1"/>
        <rFont val="Calibri"/>
        <family val="2"/>
        <scheme val="minor"/>
      </rPr>
      <t>Exclusion criteria</t>
    </r>
    <r>
      <rPr>
        <sz val="8"/>
        <color theme="1"/>
        <rFont val="Calibri"/>
        <family val="2"/>
        <scheme val="minor"/>
      </rPr>
      <t xml:space="preserve">
NS</t>
    </r>
  </si>
  <si>
    <r>
      <t xml:space="preserve">Case series
</t>
    </r>
    <r>
      <rPr>
        <u/>
        <sz val="8"/>
        <color theme="1"/>
        <rFont val="Calibri"/>
        <family val="2"/>
        <scheme val="minor"/>
      </rPr>
      <t>Inclusion criteria</t>
    </r>
    <r>
      <rPr>
        <sz val="8"/>
        <color theme="1"/>
        <rFont val="Calibri"/>
        <family val="2"/>
        <scheme val="minor"/>
      </rPr>
      <t xml:space="preserve">
[Na] &lt;130 mmol/L
</t>
    </r>
    <r>
      <rPr>
        <u/>
        <sz val="8"/>
        <color theme="1"/>
        <rFont val="Calibri"/>
        <family val="2"/>
        <scheme val="minor"/>
      </rPr>
      <t>Exclusion criteria</t>
    </r>
    <r>
      <rPr>
        <sz val="8"/>
        <color theme="1"/>
        <rFont val="Calibri"/>
        <family val="2"/>
        <scheme val="minor"/>
      </rPr>
      <t xml:space="preserve">
NS</t>
    </r>
  </si>
  <si>
    <r>
      <t xml:space="preserve">Case series
</t>
    </r>
    <r>
      <rPr>
        <u/>
        <sz val="8"/>
        <color theme="1"/>
        <rFont val="Calibri"/>
        <family val="2"/>
        <scheme val="minor"/>
      </rPr>
      <t>Inclusion criteria</t>
    </r>
    <r>
      <rPr>
        <sz val="8"/>
        <color theme="1"/>
        <rFont val="Calibri"/>
        <family val="2"/>
        <scheme val="minor"/>
      </rPr>
      <t xml:space="preserve">
Admitted to neuroscience service of single centre
Diagnosis of SAH, intracranial haemorrhage, hydrocephalus, brain tumor, meningitis, brain injury or ischaemic stroke
Having received NaCl 3% according to standardised hospital protocol
</t>
    </r>
    <r>
      <rPr>
        <u/>
        <sz val="8"/>
        <color theme="1"/>
        <rFont val="Calibri"/>
        <family val="2"/>
        <scheme val="minor"/>
      </rPr>
      <t>Exclusion criteria</t>
    </r>
    <r>
      <rPr>
        <sz val="8"/>
        <color theme="1"/>
        <rFont val="Calibri"/>
        <family val="2"/>
        <scheme val="minor"/>
      </rPr>
      <t xml:space="preserve">
NS</t>
    </r>
  </si>
  <si>
    <r>
      <t xml:space="preserve">Non-comparative prospective trial
</t>
    </r>
    <r>
      <rPr>
        <u/>
        <sz val="8"/>
        <color theme="1"/>
        <rFont val="Calibri"/>
        <family val="2"/>
        <scheme val="minor"/>
      </rPr>
      <t>Inclusion criteria</t>
    </r>
    <r>
      <rPr>
        <sz val="8"/>
        <color theme="1"/>
        <rFont val="Calibri"/>
        <family val="2"/>
        <scheme val="minor"/>
      </rPr>
      <t xml:space="preserve">
Admitted to Intensive care unit single tertiary care hospital
[Na] &lt;120 mmol/L
Diagnosis of SIAD
Symptoms &lt;24 h
</t>
    </r>
    <r>
      <rPr>
        <u/>
        <sz val="8"/>
        <color theme="1"/>
        <rFont val="Calibri"/>
        <family val="2"/>
        <scheme val="minor"/>
      </rPr>
      <t xml:space="preserve">Exclusion criteria
</t>
    </r>
    <r>
      <rPr>
        <sz val="8"/>
        <color theme="1"/>
        <rFont val="Calibri"/>
        <family val="2"/>
        <scheme val="minor"/>
      </rPr>
      <t>Symptoms &gt; 24 h
Hypervolaemia on clinical examination
clinical of subclinical hypovolaemia
Seizure before or after admission
Recent diuretic use
Chronic kidney disease, [creatine] &gt;1.2 mg/dL
Severere malnourishment</t>
    </r>
  </si>
  <si>
    <r>
      <t xml:space="preserve">Pseudo-Randomised controlled trial
</t>
    </r>
    <r>
      <rPr>
        <u/>
        <sz val="8"/>
        <color theme="1"/>
        <rFont val="Calibri"/>
        <family val="2"/>
        <scheme val="minor"/>
      </rPr>
      <t xml:space="preserve">Inclusion criteria
</t>
    </r>
    <r>
      <rPr>
        <sz val="8"/>
        <color theme="1"/>
        <rFont val="Calibri"/>
        <family val="2"/>
        <scheme val="minor"/>
      </rPr>
      <t>Participants of the 161 km  2009 Western States Endurance Run
Post-run [Na] &lt;135 mmol/L without neurological symptoms</t>
    </r>
  </si>
  <si>
    <t>Coussement
2012</t>
  </si>
  <si>
    <r>
      <t xml:space="preserve">Case series
</t>
    </r>
    <r>
      <rPr>
        <u/>
        <sz val="8"/>
        <color theme="1"/>
        <rFont val="Calibri"/>
        <family val="2"/>
        <scheme val="minor"/>
      </rPr>
      <t>Inclusion criteria</t>
    </r>
    <r>
      <rPr>
        <sz val="8"/>
        <color theme="1"/>
        <rFont val="Calibri"/>
        <family val="2"/>
        <scheme val="minor"/>
      </rPr>
      <t xml:space="preserve">
Single centre
All in-patients treated with urea
Neurosurgical patients
</t>
    </r>
    <r>
      <rPr>
        <u/>
        <sz val="8"/>
        <color theme="1"/>
        <rFont val="Calibri"/>
        <family val="2"/>
        <scheme val="minor"/>
      </rPr>
      <t>Exclusion criteria</t>
    </r>
    <r>
      <rPr>
        <sz val="8"/>
        <color theme="1"/>
        <rFont val="Calibri"/>
        <family val="2"/>
        <scheme val="minor"/>
      </rPr>
      <t xml:space="preserve">
NS</t>
    </r>
  </si>
  <si>
    <r>
      <t xml:space="preserve">Interrupted time-series
</t>
    </r>
    <r>
      <rPr>
        <u/>
        <sz val="8"/>
        <color theme="1"/>
        <rFont val="Calibri"/>
        <family val="2"/>
        <scheme val="minor"/>
      </rPr>
      <t>Inclusion criteria</t>
    </r>
    <r>
      <rPr>
        <sz val="8"/>
        <color theme="1"/>
        <rFont val="Calibri"/>
        <family val="2"/>
        <scheme val="minor"/>
      </rPr>
      <t xml:space="preserve">
Outpatients, multicentric (N=?)
Previously included in open extension of SALT (Saltwater)
Age ≥ 18 years
[Na] 115-132 mmol/L for at least 72 hours due to SIADH
Hypo-osmolality, Urinary osmolality &gt;100 mOsm/kg H2O
Urinary [Na] &gt;30 mmol/L with 'normal' salt and water intake
Normale renal and adrenal function
</t>
    </r>
    <r>
      <rPr>
        <u/>
        <sz val="8"/>
        <color theme="1"/>
        <rFont val="Calibri"/>
        <family val="2"/>
        <scheme val="minor"/>
      </rPr>
      <t>Exclusion criteria</t>
    </r>
    <r>
      <rPr>
        <sz val="8"/>
        <color theme="1"/>
        <rFont val="Calibri"/>
        <family val="2"/>
        <scheme val="minor"/>
      </rPr>
      <t xml:space="preserve">
'Transient' hyponatraemia
Heart failure
Symptomatic liver disease 
AST or ALT &lt;2x upper normal limit
Gycemia &gt;200 mg/dL
Symptomatic gastric ulcer</t>
    </r>
  </si>
  <si>
    <r>
      <t xml:space="preserve">Case series
</t>
    </r>
    <r>
      <rPr>
        <u/>
        <sz val="8"/>
        <color theme="1"/>
        <rFont val="Calibri"/>
        <family val="2"/>
        <scheme val="minor"/>
      </rPr>
      <t>Inclusion criteria</t>
    </r>
    <r>
      <rPr>
        <sz val="8"/>
        <color theme="1"/>
        <rFont val="Calibri"/>
        <family val="2"/>
        <scheme val="minor"/>
      </rPr>
      <t xml:space="preserve">
Single centre
[Na+]&lt;134 mmol/L
Treatment with urea in ICU
</t>
    </r>
    <r>
      <rPr>
        <u/>
        <sz val="8"/>
        <color theme="1"/>
        <rFont val="Calibri"/>
        <family val="2"/>
        <scheme val="minor"/>
      </rPr>
      <t>Exclusion criteria</t>
    </r>
    <r>
      <rPr>
        <sz val="8"/>
        <color theme="1"/>
        <rFont val="Calibri"/>
        <family val="2"/>
        <scheme val="minor"/>
      </rPr>
      <t xml:space="preserve">
NS</t>
    </r>
  </si>
  <si>
    <t>Oral urea via nasogastric tube 
45 g/day
+ NS</t>
  </si>
  <si>
    <t>Sex 67%
Age 56 ± 18 years 
[Na] 125 ± 6 mmol/L
Acute HypoNa 91%
Symptoms 9% confusion or convulsions
Associated with head trauma 50%, cerebrovascular accident 17%, meningitis 4%, subarachnoidal haemorrage 4%, pneumonia 21%</t>
  </si>
  <si>
    <r>
      <t xml:space="preserve">Case series
</t>
    </r>
    <r>
      <rPr>
        <u/>
        <sz val="8"/>
        <color theme="1"/>
        <rFont val="Calibri"/>
        <family val="2"/>
        <scheme val="minor"/>
      </rPr>
      <t xml:space="preserve">Inclusion criteria
</t>
    </r>
    <r>
      <rPr>
        <sz val="8"/>
        <color theme="1"/>
        <rFont val="Calibri"/>
        <family val="2"/>
        <scheme val="minor"/>
      </rPr>
      <t xml:space="preserve">Single centre
[Na] &lt;125 mmol/L
Criteria of SIADH met
</t>
    </r>
    <r>
      <rPr>
        <u/>
        <sz val="8"/>
        <color theme="1"/>
        <rFont val="Calibri"/>
        <family val="2"/>
        <scheme val="minor"/>
      </rPr>
      <t>Exclusion criteria</t>
    </r>
    <r>
      <rPr>
        <sz val="8"/>
        <color theme="1"/>
        <rFont val="Calibri"/>
        <family val="2"/>
        <scheme val="minor"/>
      </rPr>
      <t xml:space="preserve">
NS</t>
    </r>
  </si>
  <si>
    <r>
      <t xml:space="preserve">Case series
</t>
    </r>
    <r>
      <rPr>
        <u/>
        <sz val="8"/>
        <color theme="1"/>
        <rFont val="Calibri"/>
        <family val="2"/>
        <scheme val="minor"/>
      </rPr>
      <t>Inclusion criteria</t>
    </r>
    <r>
      <rPr>
        <sz val="8"/>
        <color theme="1"/>
        <rFont val="Calibri"/>
        <family val="2"/>
        <scheme val="minor"/>
      </rPr>
      <t xml:space="preserve">
SIADH according to 'classic criteria'
[Na] &lt;125 mmol/L after 5 days of water restriction
</t>
    </r>
    <r>
      <rPr>
        <u/>
        <sz val="8"/>
        <color theme="1"/>
        <rFont val="Calibri"/>
        <family val="2"/>
        <scheme val="minor"/>
      </rPr>
      <t>Exclusion criteria</t>
    </r>
    <r>
      <rPr>
        <sz val="8"/>
        <color theme="1"/>
        <rFont val="Calibri"/>
        <family val="2"/>
        <scheme val="minor"/>
      </rPr>
      <t xml:space="preserve">
NS</t>
    </r>
  </si>
  <si>
    <t>Sex NS
Age NS
[Na] 115 ± 6 mmol/L
Acute hyponatraemia 0% 
Symptoms 100%
SIADH 100%</t>
  </si>
  <si>
    <t>Sex NS
Age 66 ± 4 years
[Na] 117 ± 5 mmol/L
Acute hyponatraemia 0%
Symptoms 60%
SIADH 100%</t>
  </si>
  <si>
    <t>Urea orally
30-60 mg once daily
10-270 days
+ NS</t>
  </si>
  <si>
    <t>Intervention 
(experimental group)
+ co-intervention</t>
  </si>
  <si>
    <t>Intervention (experimental group) 
+ co-intervention</t>
  </si>
  <si>
    <t>Sex NS
Age NS
Group 1 [Na] 130-134 mmol/L
Group 2 [Na] 120-129 mmol/L
Acute hyponatraemia NS
Symptoms
Associated conditions NS</t>
  </si>
  <si>
    <r>
      <t xml:space="preserve">Before-after study
</t>
    </r>
    <r>
      <rPr>
        <u/>
        <sz val="8"/>
        <color theme="1"/>
        <rFont val="Calibri"/>
        <family val="2"/>
        <scheme val="minor"/>
      </rPr>
      <t>Inclusion criteria</t>
    </r>
    <r>
      <rPr>
        <sz val="8"/>
        <color theme="1"/>
        <rFont val="Calibri"/>
        <family val="2"/>
        <scheme val="minor"/>
      </rPr>
      <t xml:space="preserve">
Single centre
Polydipsia
≥1 hospitalization for symptomatic hyponatraemia in previous year
</t>
    </r>
    <r>
      <rPr>
        <u/>
        <sz val="8"/>
        <color theme="1"/>
        <rFont val="Calibri"/>
        <family val="2"/>
        <scheme val="minor"/>
      </rPr>
      <t>Exclusion criteria</t>
    </r>
    <r>
      <rPr>
        <sz val="8"/>
        <color theme="1"/>
        <rFont val="Calibri"/>
        <family val="2"/>
        <scheme val="minor"/>
      </rPr>
      <t xml:space="preserve">
NS</t>
    </r>
  </si>
  <si>
    <t>Sex 71% men
Age 48 ± 12 years
[Na] 128 ± 3 mmol/L
Acute hyponatraemia 0%
Symptoms 100% 
Psychogenic polydipsia 100%</t>
  </si>
  <si>
    <t>Urea orally
30-90 mg daily
2 months
+ NS</t>
  </si>
  <si>
    <r>
      <t xml:space="preserve">Before-after study
</t>
    </r>
    <r>
      <rPr>
        <u/>
        <sz val="8"/>
        <color theme="1"/>
        <rFont val="Calibri"/>
        <family val="2"/>
        <scheme val="minor"/>
      </rPr>
      <t>Inclusion criteria</t>
    </r>
    <r>
      <rPr>
        <sz val="8"/>
        <color theme="1"/>
        <rFont val="Calibri"/>
        <family val="2"/>
        <scheme val="minor"/>
      </rPr>
      <t xml:space="preserve">
Diagnosis of schizophrenia, hospitalized in facility
Polydipsia by staff observations
Constant hyposthenuria
Diurnal weight gain &gt;5%
[Na+] &lt;135 mmol/L at least once last 6 months
At least one clear episode of water intoxication during hospitalization
</t>
    </r>
    <r>
      <rPr>
        <u/>
        <sz val="8"/>
        <color theme="1"/>
        <rFont val="Calibri"/>
        <family val="2"/>
        <scheme val="minor"/>
      </rPr>
      <t>Exclusion criteria</t>
    </r>
    <r>
      <rPr>
        <sz val="8"/>
        <color theme="1"/>
        <rFont val="Calibri"/>
        <family val="2"/>
        <scheme val="minor"/>
      </rPr>
      <t xml:space="preserve">
History of renal disease, heart disease or diabetes mellitus</t>
    </r>
  </si>
  <si>
    <t>Sex 100% men
Age 53 ± 6 years
[Na] 128 ± 3 mmol/L
Acute hyponatraemia 0%
Symptoms NS
Associated schizophrenia 100%</t>
  </si>
  <si>
    <t>Urea orally
30 - 67.5 g daily
7 months
+ NS</t>
  </si>
  <si>
    <t>Sex NS
Age 71 ± 20 years
[Na] 120-134 mmol/L: n=50,  &lt;120 mmol/L: n=35
Acute hyponatraemia NS
Symptoms NS
SIADH 100%</t>
  </si>
  <si>
    <t>Urea orally
15-120 g daily
2 days
+ NS</t>
  </si>
  <si>
    <t>Date Search</t>
  </si>
  <si>
    <t>IV</t>
  </si>
  <si>
    <t>intravenous</t>
  </si>
  <si>
    <t>Urea IV in normal saline
Dose NS
1 day
+ NS</t>
  </si>
  <si>
    <t>AST</t>
  </si>
  <si>
    <t>ALT</t>
  </si>
  <si>
    <t>aspartate aminotransaminase</t>
  </si>
  <si>
    <t>alanine aminotransferase</t>
  </si>
  <si>
    <r>
      <t xml:space="preserve">Case series
</t>
    </r>
    <r>
      <rPr>
        <u/>
        <sz val="8"/>
        <color theme="1"/>
        <rFont val="Calibri"/>
        <family val="2"/>
        <scheme val="minor"/>
      </rPr>
      <t xml:space="preserve">Inclusion criteria
</t>
    </r>
    <r>
      <rPr>
        <sz val="8"/>
        <color theme="1"/>
        <rFont val="Calibri"/>
        <family val="2"/>
        <scheme val="minor"/>
      </rPr>
      <t>Single centre
[Na] &lt;135 mmol/L
Treatment with urea in ICU
Diagnosis of SIADH: cinically euvolaemic, serum osmolality &lt;280 mOsm/kg, urinary osmolality &gt;200 mOsm/kg, normal, renal, thyroid and adrenal function, Urine [Na] &gt;20 mmol/L</t>
    </r>
  </si>
  <si>
    <t>Urea orally mixed with orange juice or syrup titrated to [Na]
15-30 g  titrated to [Na]
12 months
+ NS</t>
  </si>
  <si>
    <t xml:space="preserve">individual mean change from baseline 117 ± 5 to 134 ± 3 mmol/L in 7 pts </t>
  </si>
  <si>
    <t xml:space="preserve">[Na] increase during treatment </t>
  </si>
  <si>
    <t>[Na] increase at 1 day</t>
  </si>
  <si>
    <t>[Na] increase at 2 months</t>
  </si>
  <si>
    <t>group mean change  115 ± 6 to 136 ± 3.5 mg/dL in 7 pts</t>
  </si>
  <si>
    <t>group mean change 128 ± 3 to 137 ± 2 mmol/L in 7 pts</t>
  </si>
  <si>
    <t>group mean change 128 ± 3 to 134 ± 3 mmol/L in 7 pts</t>
  </si>
  <si>
    <t>[Na] increase at 7 months</t>
  </si>
  <si>
    <t>group 1 mean change 132 ± 1 to 138 ± 3 mmol/L 
group 2 mean change 126 ± 2 to 137 ± 4 mmol/L
in 61 treatments</t>
  </si>
  <si>
    <t>[Na] increase at 2 days</t>
  </si>
  <si>
    <t>group 1 mean change 128 to 135 mmol/L in 50 pts
group 2 mean change 111 to 127 mmol/L in 35 pts</t>
  </si>
  <si>
    <t>group 1 mean change 128 to 132 mmol/L in 50 pts
group 2 mean change 111 to 121 mmol/L in 35 pts</t>
  </si>
  <si>
    <t>0/85 pts</t>
  </si>
  <si>
    <t>[Na] increase at 12 months</t>
  </si>
  <si>
    <t>group mean change 126 ± 5 to 135 ± 2 mmol/L in 12 pts</t>
  </si>
  <si>
    <t>[Na] increase at day 4</t>
  </si>
  <si>
    <t>group mean change 125 ± 6 mmol/L in 24 pts to 136 ± 4 mmol/L in 16 pts</t>
  </si>
  <si>
    <t>Soudan
2012</t>
  </si>
  <si>
    <t xml:space="preserve">Sex 1 woman
Age 78 years
[Na] 123 mmol/L
Acute hyponatraemia no
Symptoms of dizziness, falls, nausea and diarrhea
SIADH in patient with rheumatoid arthritis and Alzheimer's disease treated with methotrexate and mirtazapine
</t>
  </si>
  <si>
    <t>Demeclocycline orally
900 mg daily
36 days
+ 'rigid fluid restriction'</t>
  </si>
  <si>
    <r>
      <t xml:space="preserve">Randomised controlled trial
</t>
    </r>
    <r>
      <rPr>
        <u/>
        <sz val="8"/>
        <rFont val="Calibri"/>
        <family val="2"/>
        <scheme val="minor"/>
      </rPr>
      <t>Inclusion criteria</t>
    </r>
    <r>
      <rPr>
        <sz val="8"/>
        <rFont val="Calibri"/>
        <family val="2"/>
        <scheme val="minor"/>
      </rPr>
      <t xml:space="preserve">
Single centre
Hospitalised in neupsychiatric facility
Documented chronic hyponatraemia, [Na]&lt;135 mmol/L
Polydipsia
</t>
    </r>
    <r>
      <rPr>
        <u/>
        <sz val="8"/>
        <rFont val="Calibri"/>
        <family val="2"/>
        <scheme val="minor"/>
      </rPr>
      <t xml:space="preserve">
Exclusion criteria</t>
    </r>
    <r>
      <rPr>
        <sz val="8"/>
        <rFont val="Calibri"/>
        <family val="2"/>
        <scheme val="minor"/>
      </rPr>
      <t xml:space="preserve">
NS</t>
    </r>
  </si>
  <si>
    <r>
      <t xml:space="preserve">Case report
</t>
    </r>
    <r>
      <rPr>
        <u/>
        <sz val="8"/>
        <color theme="1"/>
        <rFont val="Calibri"/>
        <family val="2"/>
        <scheme val="minor"/>
      </rPr>
      <t>Inclusion criteria</t>
    </r>
    <r>
      <rPr>
        <sz val="8"/>
        <color theme="1"/>
        <rFont val="Calibri"/>
        <family val="2"/>
        <scheme val="minor"/>
      </rPr>
      <t xml:space="preserve">
NS
</t>
    </r>
    <r>
      <rPr>
        <u/>
        <sz val="8"/>
        <color theme="1"/>
        <rFont val="Calibri"/>
        <family val="2"/>
        <scheme val="minor"/>
      </rPr>
      <t>Exclusion criteria</t>
    </r>
    <r>
      <rPr>
        <sz val="8"/>
        <color theme="1"/>
        <rFont val="Calibri"/>
        <family val="2"/>
        <scheme val="minor"/>
      </rPr>
      <t xml:space="preserve">
NS
</t>
    </r>
  </si>
  <si>
    <r>
      <t xml:space="preserve">Case series
</t>
    </r>
    <r>
      <rPr>
        <u/>
        <sz val="8"/>
        <color theme="1"/>
        <rFont val="Calibri"/>
        <family val="2"/>
        <scheme val="minor"/>
      </rPr>
      <t>Inclusion criteria</t>
    </r>
    <r>
      <rPr>
        <sz val="8"/>
        <color theme="1"/>
        <rFont val="Calibri"/>
        <family val="2"/>
        <scheme val="minor"/>
      </rPr>
      <t xml:space="preserve">
Hyponatremia, [Na] not defined
Inoperable biopsy-proven oat cell lung carcinoma
Criteria for SIADH met
</t>
    </r>
    <r>
      <rPr>
        <u/>
        <sz val="8"/>
        <color theme="1"/>
        <rFont val="Calibri"/>
        <family val="2"/>
        <scheme val="minor"/>
      </rPr>
      <t>Exclusion criteria</t>
    </r>
    <r>
      <rPr>
        <sz val="8"/>
        <color theme="1"/>
        <rFont val="Calibri"/>
        <family val="2"/>
        <scheme val="minor"/>
      </rPr>
      <t xml:space="preserve">
NS
</t>
    </r>
  </si>
  <si>
    <r>
      <t xml:space="preserve">Case series
</t>
    </r>
    <r>
      <rPr>
        <u/>
        <sz val="8"/>
        <color theme="1"/>
        <rFont val="Calibri"/>
        <family val="2"/>
        <scheme val="minor"/>
      </rPr>
      <t>Inclusion criteria</t>
    </r>
    <r>
      <rPr>
        <sz val="8"/>
        <color theme="1"/>
        <rFont val="Calibri"/>
        <family val="2"/>
        <scheme val="minor"/>
      </rPr>
      <t xml:space="preserve">
NS
</t>
    </r>
    <r>
      <rPr>
        <u/>
        <sz val="8"/>
        <color theme="1"/>
        <rFont val="Calibri"/>
        <family val="2"/>
        <scheme val="minor"/>
      </rPr>
      <t>Exclusion criteria</t>
    </r>
    <r>
      <rPr>
        <sz val="8"/>
        <color theme="1"/>
        <rFont val="Calibri"/>
        <family val="2"/>
        <scheme val="minor"/>
      </rPr>
      <t xml:space="preserve">
NS
</t>
    </r>
  </si>
  <si>
    <r>
      <t xml:space="preserve">Case series
</t>
    </r>
    <r>
      <rPr>
        <u/>
        <sz val="8"/>
        <color theme="1"/>
        <rFont val="Calibri"/>
        <family val="2"/>
        <scheme val="minor"/>
      </rPr>
      <t>Inclusion criteria</t>
    </r>
    <r>
      <rPr>
        <sz val="8"/>
        <color theme="1"/>
        <rFont val="Calibri"/>
        <family val="2"/>
        <scheme val="minor"/>
      </rPr>
      <t xml:space="preserve">
Inpatient single centre
[Na+] &lt;130 mmol/L
Criteria SIADH met
</t>
    </r>
    <r>
      <rPr>
        <u/>
        <sz val="8"/>
        <color theme="1"/>
        <rFont val="Calibri"/>
        <family val="2"/>
        <scheme val="minor"/>
      </rPr>
      <t>Exclusion criteria</t>
    </r>
    <r>
      <rPr>
        <sz val="8"/>
        <color theme="1"/>
        <rFont val="Calibri"/>
        <family val="2"/>
        <scheme val="minor"/>
      </rPr>
      <t xml:space="preserve">
NS
</t>
    </r>
  </si>
  <si>
    <r>
      <t xml:space="preserve">Case series
</t>
    </r>
    <r>
      <rPr>
        <u/>
        <sz val="8"/>
        <color theme="1"/>
        <rFont val="Calibri"/>
        <family val="2"/>
        <scheme val="minor"/>
      </rPr>
      <t xml:space="preserve">
Inclusion criteria</t>
    </r>
    <r>
      <rPr>
        <sz val="8"/>
        <color theme="1"/>
        <rFont val="Calibri"/>
        <family val="2"/>
        <scheme val="minor"/>
      </rPr>
      <t xml:space="preserve">
Liver cirrhosis and acites
[Na+] &lt;130 mmol/L
</t>
    </r>
    <r>
      <rPr>
        <u/>
        <sz val="8"/>
        <color theme="1"/>
        <rFont val="Calibri"/>
        <family val="2"/>
        <scheme val="minor"/>
      </rPr>
      <t xml:space="preserve">Exclusion criteria
</t>
    </r>
    <r>
      <rPr>
        <sz val="8"/>
        <color theme="1"/>
        <rFont val="Calibri"/>
        <family val="2"/>
        <scheme val="minor"/>
      </rPr>
      <t>NS</t>
    </r>
  </si>
  <si>
    <r>
      <t xml:space="preserve">Case series
</t>
    </r>
    <r>
      <rPr>
        <u/>
        <sz val="8"/>
        <color theme="1"/>
        <rFont val="Calibri"/>
        <family val="2"/>
        <scheme val="minor"/>
      </rPr>
      <t>Inclusion criteria</t>
    </r>
    <r>
      <rPr>
        <sz val="8"/>
        <color theme="1"/>
        <rFont val="Calibri"/>
        <family val="2"/>
        <scheme val="minor"/>
      </rPr>
      <t xml:space="preserve">
Single centre chronically mentally ill inpatients
Psychiatric ward general hospital during study period
Compulsive water drinkers
[Na+] &lt;130 mmol/L on two consecutive samples 
[Na+] &lt;130 mmol/L when stopping thiazide diuretics
</t>
    </r>
    <r>
      <rPr>
        <u/>
        <sz val="8"/>
        <color theme="1"/>
        <rFont val="Calibri"/>
        <family val="2"/>
        <scheme val="minor"/>
      </rPr>
      <t>Exclusion criteria</t>
    </r>
    <r>
      <rPr>
        <sz val="8"/>
        <color theme="1"/>
        <rFont val="Calibri"/>
        <family val="2"/>
        <scheme val="minor"/>
      </rPr>
      <t xml:space="preserve">
Carbamazepine
 as cause of SIAD
</t>
    </r>
  </si>
  <si>
    <r>
      <t xml:space="preserve">Case series
</t>
    </r>
    <r>
      <rPr>
        <u/>
        <sz val="8"/>
        <color theme="1"/>
        <rFont val="Calibri"/>
        <family val="2"/>
        <scheme val="minor"/>
      </rPr>
      <t>Inclusion criteria</t>
    </r>
    <r>
      <rPr>
        <sz val="8"/>
        <color theme="1"/>
        <rFont val="Calibri"/>
        <family val="2"/>
        <scheme val="minor"/>
      </rPr>
      <t xml:space="preserve">
Single centre referral
Polydipsia refractory to management
</t>
    </r>
    <r>
      <rPr>
        <u/>
        <sz val="8"/>
        <color theme="1"/>
        <rFont val="Calibri"/>
        <family val="2"/>
        <scheme val="minor"/>
      </rPr>
      <t>Exclusion criteria</t>
    </r>
    <r>
      <rPr>
        <sz val="8"/>
        <color theme="1"/>
        <rFont val="Calibri"/>
        <family val="2"/>
        <scheme val="minor"/>
      </rPr>
      <t xml:space="preserve">
NS
</t>
    </r>
  </si>
  <si>
    <r>
      <t xml:space="preserve">Case series
</t>
    </r>
    <r>
      <rPr>
        <u/>
        <sz val="8"/>
        <color theme="1"/>
        <rFont val="Calibri"/>
        <family val="2"/>
        <scheme val="minor"/>
      </rPr>
      <t>Inclusion criteria</t>
    </r>
    <r>
      <rPr>
        <sz val="8"/>
        <color theme="1"/>
        <rFont val="Calibri"/>
        <family val="2"/>
        <scheme val="minor"/>
      </rPr>
      <t xml:space="preserve">
Biopsy-proven alcoholic cirrhosis
Ascites
Hyponatraemia
</t>
    </r>
    <r>
      <rPr>
        <u/>
        <sz val="8"/>
        <color theme="1"/>
        <rFont val="Calibri"/>
        <family val="2"/>
        <scheme val="minor"/>
      </rPr>
      <t>Exclusion criteria</t>
    </r>
    <r>
      <rPr>
        <sz val="8"/>
        <color theme="1"/>
        <rFont val="Calibri"/>
        <family val="2"/>
        <scheme val="minor"/>
      </rPr>
      <t xml:space="preserve">
NS</t>
    </r>
  </si>
  <si>
    <r>
      <t xml:space="preserve">Case series
</t>
    </r>
    <r>
      <rPr>
        <u/>
        <sz val="8"/>
        <color theme="1"/>
        <rFont val="Calibri"/>
        <family val="2"/>
        <scheme val="minor"/>
      </rPr>
      <t>Inclusion criteria</t>
    </r>
    <r>
      <rPr>
        <sz val="8"/>
        <color theme="1"/>
        <rFont val="Calibri"/>
        <family val="2"/>
        <scheme val="minor"/>
      </rPr>
      <t xml:space="preserve">
Cirrhosis with important ascites
[Na] &lt;135 mmol/L
</t>
    </r>
    <r>
      <rPr>
        <u/>
        <sz val="8"/>
        <color theme="1"/>
        <rFont val="Calibri"/>
        <family val="2"/>
        <scheme val="minor"/>
      </rPr>
      <t>Exclusion criteria</t>
    </r>
    <r>
      <rPr>
        <sz val="8"/>
        <color theme="1"/>
        <rFont val="Calibri"/>
        <family val="2"/>
        <scheme val="minor"/>
      </rPr>
      <t xml:space="preserve">
NS
</t>
    </r>
  </si>
  <si>
    <r>
      <t xml:space="preserve">Case series
</t>
    </r>
    <r>
      <rPr>
        <u/>
        <sz val="8"/>
        <color theme="1"/>
        <rFont val="Calibri"/>
        <family val="2"/>
        <scheme val="minor"/>
      </rPr>
      <t>Inclusion criteria</t>
    </r>
    <r>
      <rPr>
        <sz val="8"/>
        <color theme="1"/>
        <rFont val="Calibri"/>
        <family val="2"/>
        <scheme val="minor"/>
      </rPr>
      <t xml:space="preserve">
Hyponatraemia
Criteria for SIADH met
</t>
    </r>
    <r>
      <rPr>
        <u/>
        <sz val="8"/>
        <color theme="1"/>
        <rFont val="Calibri"/>
        <family val="2"/>
        <scheme val="minor"/>
      </rPr>
      <t>Exclusion criteria</t>
    </r>
    <r>
      <rPr>
        <sz val="8"/>
        <color theme="1"/>
        <rFont val="Calibri"/>
        <family val="2"/>
        <scheme val="minor"/>
      </rPr>
      <t xml:space="preserve">
NS
</t>
    </r>
  </si>
  <si>
    <r>
      <t xml:space="preserve">Case series
</t>
    </r>
    <r>
      <rPr>
        <u/>
        <sz val="8"/>
        <color theme="1"/>
        <rFont val="Calibri"/>
        <family val="2"/>
        <scheme val="minor"/>
      </rPr>
      <t>Inclusion criteria</t>
    </r>
    <r>
      <rPr>
        <sz val="8"/>
        <color theme="1"/>
        <rFont val="Calibri"/>
        <family val="2"/>
        <scheme val="minor"/>
      </rPr>
      <t xml:space="preserve">
Biopsy proven alcoholic liver cirrhosis
[Na] &lt;135 mmol/L
</t>
    </r>
    <r>
      <rPr>
        <u/>
        <sz val="8"/>
        <color theme="1"/>
        <rFont val="Calibri"/>
        <family val="2"/>
        <scheme val="minor"/>
      </rPr>
      <t xml:space="preserve">Exclusion criteria
</t>
    </r>
    <r>
      <rPr>
        <sz val="8"/>
        <color theme="1"/>
        <rFont val="Calibri"/>
        <family val="2"/>
        <scheme val="minor"/>
      </rPr>
      <t>NS</t>
    </r>
  </si>
  <si>
    <r>
      <t xml:space="preserve">Case series
</t>
    </r>
    <r>
      <rPr>
        <u/>
        <sz val="8"/>
        <color theme="1"/>
        <rFont val="Calibri"/>
        <family val="2"/>
        <scheme val="minor"/>
      </rPr>
      <t>Inclusion criteria</t>
    </r>
    <r>
      <rPr>
        <sz val="8"/>
        <color theme="1"/>
        <rFont val="Calibri"/>
        <family val="2"/>
        <scheme val="minor"/>
      </rPr>
      <t xml:space="preserve">
Single centre
Hospitalized in an oncology facility
Having received demeclocycline ≥ 4 days
[Na+] &lt;125 mmol/L
</t>
    </r>
    <r>
      <rPr>
        <u/>
        <sz val="8"/>
        <color theme="1"/>
        <rFont val="Calibri"/>
        <family val="2"/>
        <scheme val="minor"/>
      </rPr>
      <t>Exclusion criteria</t>
    </r>
    <r>
      <rPr>
        <sz val="8"/>
        <color theme="1"/>
        <rFont val="Calibri"/>
        <family val="2"/>
        <scheme val="minor"/>
      </rPr>
      <t xml:space="preserve">
NS
</t>
    </r>
  </si>
  <si>
    <r>
      <t xml:space="preserve">Case report
</t>
    </r>
    <r>
      <rPr>
        <u/>
        <sz val="8"/>
        <color theme="1"/>
        <rFont val="Calibri"/>
        <family val="2"/>
        <scheme val="minor"/>
      </rPr>
      <t xml:space="preserve">
Inclusion criteria</t>
    </r>
    <r>
      <rPr>
        <sz val="8"/>
        <color theme="1"/>
        <rFont val="Calibri"/>
        <family val="2"/>
        <scheme val="minor"/>
      </rPr>
      <t xml:space="preserve">
NS
</t>
    </r>
    <r>
      <rPr>
        <u/>
        <sz val="8"/>
        <color theme="1"/>
        <rFont val="Calibri"/>
        <family val="2"/>
        <scheme val="minor"/>
      </rPr>
      <t xml:space="preserve">
Exclusion criteria</t>
    </r>
    <r>
      <rPr>
        <sz val="8"/>
        <color theme="1"/>
        <rFont val="Calibri"/>
        <family val="2"/>
        <scheme val="minor"/>
      </rPr>
      <t xml:space="preserve">
NS
</t>
    </r>
  </si>
  <si>
    <t xml:space="preserve">Sex 2 men
Age 51 and 60 years
[Na+] 115-120 mmol/L
Acute hyponatremi 1/2
Symptoms of drowsiness 1/2
SIADH
</t>
  </si>
  <si>
    <t xml:space="preserve">Sex 100% men
Age 66 (range 48-76) years
[Na] 120 ± 2.4 mmol/L
Acute hyponatraemia 0%
Asymptomatic
SIADH based on biopsy-proven oat cell lung cancer
</t>
  </si>
  <si>
    <t>Sex 1 man
Age 69 years
[Na+] 116 mmol/L
Acute hyponatraemia 0% 
Symptoms of malaise, nausea and obtundation
Associated lung carcinoma</t>
  </si>
  <si>
    <t>Sex 66% men
Age 38 (range 31-47) years
[Na] &lt;135 mmol/L
Acute hyponatraemia 0%
Symptoms 0%
Associated polydipsia</t>
  </si>
  <si>
    <t>Sex NS
Age NS
[Na] 124-127-131 mmol/L
Acute hyponatraemia 0%
Asymptomatic
Associated alcoholic liver disease with ascites</t>
  </si>
  <si>
    <t>Sex n/a
Age n/a
[Na] &lt;135 mmol/L
Acute hyponatraemia 0%
Symptoms NS
Cirrhosis with important ascites</t>
  </si>
  <si>
    <t xml:space="preserve">Sex 80% men
Age 58 ± 8 years
[Na] 123 ± 4 mmol/L
Acute hyponatraemia 0%
Symtpms 0%
SIADH with underlying carcinoma 80%
skull fracture 10%, unknown cause 10%
</t>
  </si>
  <si>
    <t>Sex 1 man
Age 64 years
[Na] 126 mmol/L
Not acute hyponatraemia
Symptoms of gross confusion
SIADH associated with skull fracture</t>
  </si>
  <si>
    <t xml:space="preserve">Sex 1 man
Age 65 years
[Na] 118 mmol/L
Acute hyponatraemia
Symptomatic confusion
</t>
  </si>
  <si>
    <t xml:space="preserve">Sex 50% men
Age 61 ± 11 years
[Na] 116 ± 6 mmol/L
Acute hyponatraemiaa 0%
Symptomatic NS 
SIADH associated with malignancy n=12,
miliary tuberculosis n=1, chest infection n=1
</t>
  </si>
  <si>
    <t xml:space="preserve">Sex 88% men
Age 43 ± 9 years
[Na]133 ± 3 mmol/L
Acute hyponatraemia 0%
Past symptoms of seizures and coma
Presumed SIADH associated with schizophrenia n=7 
bipolar disorder n=1
</t>
  </si>
  <si>
    <t>Demeclocycline orally 300 to 1200 mg daily
3 weeks
+ fluid restriction if [Na] &lt;125 mmol/L until [Na] 'acceptable'</t>
  </si>
  <si>
    <t>Demeclocycline 800-900 mg
9 days
+ bed rest and water restriction 1500 mL/day</t>
  </si>
  <si>
    <t>Demeclocycline orally 600 mg daily
17 days
+ liberal water intake</t>
  </si>
  <si>
    <t>Demeclocycline orally 1200 mg daily
18 days
+ liberal water and salt intake</t>
  </si>
  <si>
    <t>Demeclocycline orally N/a
14 days
+ liberal water intake</t>
  </si>
  <si>
    <t>Demeclocycline orally 600-1200 mg daily (13-15 mg/kg daily) 
5-14 days
+ liberal water intake</t>
  </si>
  <si>
    <t>Demeclocycline orally 1200-2400 mg daily
6 days-6 days
+ NS</t>
  </si>
  <si>
    <t>Demeclocycline orally 600 mg daily
1 week
+ fluid restriction &lt;500 mL/day</t>
  </si>
  <si>
    <t>Demeclocycline orally 1200 mg daily
14 days
+ liberal fluid intake as [Na] returning to normal</t>
  </si>
  <si>
    <t>Demeclocycline orally 900-1200 mg daily
7-20 days
+ NS</t>
  </si>
  <si>
    <t>Demeclocycline orally 
Dose &amp; duration NS
+ NS</t>
  </si>
  <si>
    <t>Demeclocycline orally 900 mg daily
8 days
+ dietary Na 50 mmol/day
unrestricted water intake</t>
  </si>
  <si>
    <t>Demeclocycline orally 600 mg daily
10 days
+ NS</t>
  </si>
  <si>
    <t>Demeclocycline orally 1200 mg daily
3 weeks
+ NS</t>
  </si>
  <si>
    <t>Demeclocycline orally 600-2400 mg daily
2 weeks
+ NS</t>
  </si>
  <si>
    <t>Demeclocycline orally 900 - 1200 mg daily
17 days
+ fluid restriction 1L/24 h</t>
  </si>
  <si>
    <t>Unclear if sequence adequately generated
Unclear if allocation adequately concealed
Yes, participants blinded to treatment allocation
Unclear if personnel blinded to treatment allocation
Unclear if outcome assessment blinded to  treatment allocation
Unclear if outcome measured for all patients
NO reason to fear selective outcome reporting
Unclear if study sponsored by pharmaceutical industry</t>
  </si>
  <si>
    <t>[Na] increase at 3 weeks</t>
  </si>
  <si>
    <t>group mean 134 ± 6 mmol/L versus 131 ± 4  mmol/L in 9 pts; 
MD 2.7, 95%CI [-0.7, 6.2], p=0.1</t>
  </si>
  <si>
    <t>group mean 126 (range 106-145) mL/min to 35 (range 29-46) mL/min, reversible after withdrawal of the drug in 3 pts</t>
  </si>
  <si>
    <t>[Na] increase at 9 days</t>
  </si>
  <si>
    <t>Acute kidney injury: increased ureum at 17 days</t>
  </si>
  <si>
    <t>7 days after hospital discharge after initial correction of [Na], the patient was readmitted for dehydration, acute kidney injury and [Na] 154 mmol/L, resolution after drug withdrawal in 1 pt</t>
  </si>
  <si>
    <t>Acute kidney injury: mean group creatinine rise during treatment at 18 days</t>
  </si>
  <si>
    <t>Resolution of symptoms of headache, anorxia, nausea, weakness, somnolence at 18 days</t>
  </si>
  <si>
    <t>Acute kidney injury: ureum &gt;0.9 g/L requiring discontinuation of the drug at 30 days</t>
  </si>
  <si>
    <t>3/5 pts required discontinuation of the drug</t>
  </si>
  <si>
    <t>Acute kidney injury: creatinine increase at 2 weeks</t>
  </si>
  <si>
    <t>[Na] increase at 18 days</t>
  </si>
  <si>
    <t>mean group increase 120 ± 2.4 to 136 ± 4.2 mmol/L in 7 pts</t>
  </si>
  <si>
    <t>0.8 to 1.2 mg/dL in 2 pts</t>
  </si>
  <si>
    <t>[Na] increase at 10 days</t>
  </si>
  <si>
    <t>group mean change 122 to 139 mmol/L in 10 pts</t>
  </si>
  <si>
    <t>Bullous eruption at 7 days</t>
  </si>
  <si>
    <t>[Na] increase to normal at 2 weeks</t>
  </si>
  <si>
    <t>Acute kidney injury: increase in creatinine requiring drug discontinuation during study at 2 months</t>
  </si>
  <si>
    <t>6/14 pts</t>
  </si>
  <si>
    <t>Acute kidney injury: increase in serum creatinine at 9 days</t>
  </si>
  <si>
    <t>Acute kidney injury: decrease in creatinine clearance at 20 days</t>
  </si>
  <si>
    <t>Acute kidney injury: decrease in inuline clearance at 9 days</t>
  </si>
  <si>
    <t>Acute kidney injury: decrease in creatinine clearance at 6 days</t>
  </si>
  <si>
    <t>Acute kidney injury:  decrease in inulin clearance at 8 days</t>
  </si>
  <si>
    <t>Phosphate diabetes at 10 days</t>
  </si>
  <si>
    <t>group mean  128 ± 3 to 132 ± 4 mmol/L in 8 pts</t>
  </si>
  <si>
    <t>group mean 83 ± 24 to 57 ± 39 mL/min, reversible after drug discontinuation in 8 pts</t>
  </si>
  <si>
    <t>group mean  119 to 138 (range 130-146 mmol/L) after average of 9 days (range 3-28 days) in 15 pts</t>
  </si>
  <si>
    <t>group mean 81 ± 26 to 37.4 ± 36.2 mL/min in 5 pts</t>
  </si>
  <si>
    <t>group mean 0.7 ± 0.2 to 1.2 ± 0.6 mg/dL
One patient had rise to 2.3 mg/dL, had renal metastasis on post-mortem in 7 pts</t>
  </si>
  <si>
    <t>group median 127 (range 125-129) mmol/L to 127 (range 124-131) mmol/L in 3 pts</t>
  </si>
  <si>
    <t xml:space="preserve"> group mean change 0.34 mg/dL to mean ceatinine of 2.4 mg/dL (range 1 to 4.8 mg/dL) in 15 pts - in 6 pts more severe increase -</t>
  </si>
  <si>
    <t>[Na] increase</t>
  </si>
  <si>
    <t>group mean 133 ± 3 to 135 ± 3 mmol/L in 8 pts</t>
  </si>
  <si>
    <t>Adverse event at 2 weeks</t>
  </si>
  <si>
    <t>Adverse eventat 4 days</t>
  </si>
  <si>
    <t>Acute kidney injury: [creatinine] increase at 17 days</t>
  </si>
  <si>
    <t>[Creatinine] rise 0.98 to 1,37 g/dL on day 17 with dehydration, IV fluid started, demeclocycline continued with rise to 2.7 mg/dL, metabolic acidosis and death in 1 pt</t>
  </si>
  <si>
    <t>Seizure with hypernatraemia</t>
  </si>
  <si>
    <t>[Na] 123 to 185 mmol/L in 1 pt with subsequent development of seizures</t>
  </si>
  <si>
    <r>
      <t xml:space="preserve">Interrupted time series
</t>
    </r>
    <r>
      <rPr>
        <u/>
        <sz val="8"/>
        <color theme="1"/>
        <rFont val="Calibri"/>
        <family val="2"/>
        <scheme val="minor"/>
      </rPr>
      <t>Inclusion criteria</t>
    </r>
    <r>
      <rPr>
        <sz val="8"/>
        <color theme="1"/>
        <rFont val="Calibri"/>
        <family val="2"/>
        <scheme val="minor"/>
      </rPr>
      <t xml:space="preserve">
Schizophrenic disordershrenic disorders
Intermittent hyponatraemia 
Polydipsia
</t>
    </r>
    <r>
      <rPr>
        <u/>
        <sz val="8"/>
        <color theme="1"/>
        <rFont val="Calibri"/>
        <family val="2"/>
        <scheme val="minor"/>
      </rPr>
      <t>Exclusion criteria</t>
    </r>
    <r>
      <rPr>
        <sz val="8"/>
        <color theme="1"/>
        <rFont val="Calibri"/>
        <family val="2"/>
        <scheme val="minor"/>
      </rPr>
      <t xml:space="preserve">
NS</t>
    </r>
  </si>
  <si>
    <r>
      <t xml:space="preserve">Intervention 1  141 </t>
    </r>
    <r>
      <rPr>
        <sz val="11"/>
        <color theme="1"/>
        <rFont val="Arial"/>
        <family val="2"/>
      </rPr>
      <t>±</t>
    </r>
    <r>
      <rPr>
        <sz val="6.05"/>
        <color theme="1"/>
        <rFont val="Calibri"/>
        <family val="2"/>
      </rPr>
      <t xml:space="preserve"> </t>
    </r>
    <r>
      <rPr>
        <sz val="11"/>
        <color theme="1"/>
        <rFont val="Calibri"/>
        <family val="2"/>
      </rPr>
      <t>3 mmol/L versus  comparator 133 ± 4 mmol/L in 6 pts
Intervention 2 136 ± 3 mmol/L versus comparator 133 ± 4 mmol/L in 6 pts
4/5 had relapse hyponatraemia  after discontinuing phenytoin within 2-3 weeks</t>
    </r>
  </si>
  <si>
    <t>[Na] increase at 20 weeks</t>
  </si>
  <si>
    <t>Intervention 1</t>
  </si>
  <si>
    <t>Intervention 2</t>
  </si>
  <si>
    <r>
      <t xml:space="preserve">Case series
</t>
    </r>
    <r>
      <rPr>
        <u/>
        <sz val="8"/>
        <rFont val="Calibri"/>
        <family val="2"/>
        <scheme val="minor"/>
      </rPr>
      <t>Inclusion criteria</t>
    </r>
    <r>
      <rPr>
        <sz val="8"/>
        <rFont val="Calibri"/>
        <family val="2"/>
        <scheme val="minor"/>
      </rPr>
      <t xml:space="preserve">
SIADH with [Na] &lt;125 mmol/L  despite 5 days of recommended fluid restriction &lt;500 mL/day
</t>
    </r>
    <r>
      <rPr>
        <u/>
        <sz val="8"/>
        <rFont val="Calibri"/>
        <family val="2"/>
        <scheme val="minor"/>
      </rPr>
      <t>Exclusion criteria</t>
    </r>
    <r>
      <rPr>
        <sz val="8"/>
        <rFont val="Calibri"/>
        <family val="2"/>
        <scheme val="minor"/>
      </rPr>
      <t xml:space="preserve">
NS
</t>
    </r>
  </si>
  <si>
    <r>
      <t xml:space="preserve">Case series
</t>
    </r>
    <r>
      <rPr>
        <u/>
        <sz val="8"/>
        <color theme="1"/>
        <rFont val="Calibri"/>
        <family val="2"/>
        <scheme val="minor"/>
      </rPr>
      <t xml:space="preserve">Inclusion criteria
</t>
    </r>
    <r>
      <rPr>
        <sz val="8"/>
        <color theme="1"/>
        <rFont val="Calibri"/>
        <family val="2"/>
        <scheme val="minor"/>
      </rPr>
      <t>SIADH - essential criteria [Na] &lt; 125 mmol/L
Congestive heart failure
[Na] &lt;130 mmol/L on 2 occasions
Constant and normal serum creatinine: 0.08 -0.13 mmol/L
Difficulties with water restriction</t>
    </r>
    <r>
      <rPr>
        <u/>
        <sz val="8"/>
        <color theme="1"/>
        <rFont val="Calibri"/>
        <family val="2"/>
        <scheme val="minor"/>
      </rPr>
      <t xml:space="preserve">
Exclusion criteria
</t>
    </r>
    <r>
      <rPr>
        <sz val="8"/>
        <color theme="1"/>
        <rFont val="Calibri"/>
        <family val="2"/>
        <scheme val="minor"/>
      </rPr>
      <t>NS</t>
    </r>
  </si>
  <si>
    <t>Furosemide 40-80 mg/day or
Ethacrinic acid orally 50-100 mg/day
for 21 - 150 days
+
Salt tablets 3-6 g/day if salt intake deemed insufficient 
Chemotherapy
KCl 30-50 mmol/day if hypokalaemia
Triamterene 40-50 mg</t>
  </si>
  <si>
    <t>Sex NS
Age median 70 (range 16-87) years
[Na] median 121 (range 116-124) mmol/L
Acute hyponatraemia 0%
Symptoms of anorexia, headache, confusion and somnolence
SIADH associated with oat-cell carcinoma 50%, tuberculous meningitis 8%, brain lupus 8%, Carcinomatous meningitis 8%, cortical atrophy 16%</t>
  </si>
  <si>
    <r>
      <t xml:space="preserve">Non-comparative prospective study
</t>
    </r>
    <r>
      <rPr>
        <u/>
        <sz val="8"/>
        <rFont val="Calibri"/>
        <family val="2"/>
        <scheme val="minor"/>
      </rPr>
      <t>Inclusion criteria</t>
    </r>
    <r>
      <rPr>
        <sz val="8"/>
        <rFont val="Calibri"/>
        <family val="2"/>
        <scheme val="minor"/>
      </rPr>
      <t xml:space="preserve">
Consecutive cases of biopsy proven liver cirrhosis 
admitted to a medical ward of a single centre during a 15 month period
[Na] ≤ 131 mmol/L
Weight gain and/or symptoms suggesting cerebral oedema and/or lack of severe symptoms of extracellular fluid depletion
</t>
    </r>
    <r>
      <rPr>
        <u/>
        <sz val="8"/>
        <rFont val="Calibri"/>
        <family val="2"/>
        <scheme val="minor"/>
      </rPr>
      <t xml:space="preserve">
Exclusion criteria</t>
    </r>
    <r>
      <rPr>
        <sz val="8"/>
        <rFont val="Calibri"/>
        <family val="2"/>
        <scheme val="minor"/>
      </rPr>
      <t xml:space="preserve">
Spontaneous bacterial peritonitis</t>
    </r>
  </si>
  <si>
    <t xml:space="preserve">Sex NS
Age range 42-86 years
[Na] 122 ± 5 mmol/L
Acute hyponatraemia 0%
Symptoms of confusion, drowsiness, vomiting, nausea, diarrhea and headache
</t>
  </si>
  <si>
    <t xml:space="preserve">Furosemide IV 40-80 mg/h
Dose and duration not clearly stated:
 "when [Na] had returned to asymptomatic range
usually corresponding to &gt; 125 mEq/L…"
+
NaCl 0.9% at half urinary volume lost usually fluid restriction alone after [Na] 125 mmol/L
</t>
  </si>
  <si>
    <t xml:space="preserve">Sex NS
Age NS
[Na] 128 ± 2 mmol/L
Acute hyponatraemia 0%
Symptoms NS
Associated with congestive heart failure n=4, hepatic cirrhosis n=2, lipoid nephrosis n=1
</t>
  </si>
  <si>
    <t xml:space="preserve">Furosemide IV
1 mg/kg +
 plus subsequent undefined doses to obtain the desired negative fluid balance
for 8-10 hours
+
 3% NaCl + KCl if necessary to replace urinary losses of Na and K
</t>
  </si>
  <si>
    <r>
      <t xml:space="preserve">Before-after study
</t>
    </r>
    <r>
      <rPr>
        <u/>
        <sz val="8"/>
        <color theme="1"/>
        <rFont val="Calibri"/>
        <family val="2"/>
        <scheme val="minor"/>
      </rPr>
      <t>Inclusion criteria</t>
    </r>
    <r>
      <rPr>
        <sz val="8"/>
        <color theme="1"/>
        <rFont val="Calibri"/>
        <family val="2"/>
        <scheme val="minor"/>
      </rPr>
      <t xml:space="preserve">
Hospitalized - single centre
</t>
    </r>
    <r>
      <rPr>
        <u/>
        <sz val="8"/>
        <color theme="1"/>
        <rFont val="Calibri"/>
        <family val="2"/>
        <scheme val="minor"/>
      </rPr>
      <t>Exclusion criteria</t>
    </r>
    <r>
      <rPr>
        <sz val="8"/>
        <color theme="1"/>
        <rFont val="Calibri"/>
        <family val="2"/>
        <scheme val="minor"/>
      </rPr>
      <t xml:space="preserve">
Pulmonary oedema
</t>
    </r>
  </si>
  <si>
    <t>Sex 67% men
Age range 36-79 years
[Na] 123 ± 4.4 mmol/L
Acute hyponatraemia 0%
Symptoms NS
Associated with congestive heart failure</t>
  </si>
  <si>
    <t>Furosemide IV and orally
60-640 mg/day
Bumetanide IV or orally
4 mg/day
for 3 days
+
hydrochlorothiazide (75-150 mg/day)
spironolactone (50-150 mg/day)</t>
  </si>
  <si>
    <t>sodium chloride</t>
  </si>
  <si>
    <t xml:space="preserve">NaCl 3% 400-1400 mmol/day
Administered once on day 1
+
Spironolactone (50-150 mg/day) and   hydrochlorothiazide (75-150 mg/day) </t>
  </si>
  <si>
    <t>group mean change from 120 ± 1 mmol/L to 133 ± 2 mmol/Lin 5 pts; 
mean difference 10 ± 1.3 mmol/L</t>
  </si>
  <si>
    <t>group change range 117-128 mmol/L to range 127 - 138 mmol/Lin 9 pts (3 ptsvcounted twice) pts; mean difference 9.3 ± 5.9 mmol/L</t>
  </si>
  <si>
    <t>[Na] increase at 30 days</t>
  </si>
  <si>
    <t>group mean change 120 ± 3 mmol/L to 136 ± 2 mmol/Lin 12 pts; 
change from baseline median 16 (range 8-20) mmol/L</t>
  </si>
  <si>
    <t>group change 122 ± 6 to 131 ± 3 mmol/L in 23 pts</t>
  </si>
  <si>
    <r>
      <t xml:space="preserve">Case Series
</t>
    </r>
    <r>
      <rPr>
        <u/>
        <sz val="8"/>
        <rFont val="Calibri"/>
        <family val="2"/>
      </rPr>
      <t xml:space="preserve">
Inclusion criteria</t>
    </r>
    <r>
      <rPr>
        <sz val="8"/>
        <rFont val="Calibri"/>
        <family val="2"/>
      </rPr>
      <t xml:space="preserve">
Single centre
Hospitalized and having received desmopressin as part of treatment for hyponatraemia
</t>
    </r>
    <r>
      <rPr>
        <u/>
        <sz val="8"/>
        <rFont val="Calibri"/>
        <family val="2"/>
      </rPr>
      <t>Exclusion criteria</t>
    </r>
    <r>
      <rPr>
        <sz val="8"/>
        <rFont val="Calibri"/>
        <family val="2"/>
      </rPr>
      <t xml:space="preserve">
Having received desmopressin for other indications than hyponatraemia</t>
    </r>
  </si>
  <si>
    <t>Sex 5% men
Age 62 ± 17 years
[Na] 115 ± 6 mmol/L
Acute hyponatraemia 0%
Symptoms NS
Multifactorial, induced by thiazide or selective serotonin reuptake inhibitor, pneumonia, acute kidney injury</t>
  </si>
  <si>
    <t>Demopressin subcuteneous or intravenous because 24h limit of 12 mmol/L already reached
1 - 5 µg
single dose or up to five doses</t>
  </si>
  <si>
    <t>Sood
2013</t>
  </si>
  <si>
    <t>Desmopressin subcuteneous or intravenous  before 24h limit of 12 mmol/L already reached
1 - 5 µg</t>
  </si>
  <si>
    <t>Prevention of rapid [Na] increase &gt; 12 mmol/L in 24 h, &gt;18 mmol/L in 48 h</t>
  </si>
  <si>
    <t xml:space="preserve"> Reversal of rapid [Na] increase &gt; 12 mmol/L in 24 h, &gt;18 mmol/L in 48 h</t>
  </si>
  <si>
    <r>
      <t xml:space="preserve">Case Series
</t>
    </r>
    <r>
      <rPr>
        <u/>
        <sz val="8"/>
        <rFont val="Calibri"/>
        <family val="2"/>
      </rPr>
      <t>Inclusion criteria</t>
    </r>
    <r>
      <rPr>
        <sz val="8"/>
        <rFont val="Calibri"/>
        <family val="2"/>
      </rPr>
      <t xml:space="preserve">
Single centre
Hospitalized and having received desmopressin within one hour of hypertonic saline 
[Na] &lt;120 mmol/L
Age &gt; 18 years</t>
    </r>
  </si>
  <si>
    <t>Sex 44% men
Age 46 to &gt;90 years
[Na] 113  ± 4 mmol/L
Acute hyponatraemia NS
Symptoms confusion 16%, comatose 12%, seizures 8%, nausea, mailaise, unsteady gait 48%
Associated with thiazides 50%, congestive heart failure 45%, chronic kidney disease 8%, post-operative phase 8%</t>
  </si>
  <si>
    <t>group mean change from baseline 5.8 ± 2.8 mmol/L</t>
  </si>
  <si>
    <t>Overly rapid [Na] increase &gt; 10 mmol/L/24h</t>
  </si>
  <si>
    <t>1/25 pts</t>
  </si>
  <si>
    <r>
      <t xml:space="preserve">Case report
</t>
    </r>
    <r>
      <rPr>
        <u/>
        <sz val="8"/>
        <color theme="1"/>
        <rFont val="Calibri"/>
        <family val="2"/>
        <scheme val="minor"/>
      </rPr>
      <t>Inclusion criteria</t>
    </r>
    <r>
      <rPr>
        <sz val="8"/>
        <color theme="1"/>
        <rFont val="Calibri"/>
        <family val="2"/>
        <scheme val="minor"/>
      </rPr>
      <t xml:space="preserve">
NS
</t>
    </r>
    <r>
      <rPr>
        <u/>
        <sz val="8"/>
        <color theme="1"/>
        <rFont val="Calibri"/>
        <family val="2"/>
        <scheme val="minor"/>
      </rPr>
      <t>Exclusion criteria</t>
    </r>
    <r>
      <rPr>
        <sz val="8"/>
        <color theme="1"/>
        <rFont val="Calibri"/>
        <family val="2"/>
        <scheme val="minor"/>
      </rPr>
      <t xml:space="preserve">
NS</t>
    </r>
  </si>
  <si>
    <t>Desmopressin 1-2 µg subcutaneous (60%)or intravenous (40%) every 8 hours for 1-2 days
+
3% Nacl calculated with Adrogué-Madias formula aiming for [Na] increase of 6 mmol/L in 24h, initial bolus 50 to 100 mL 3% Nacl given in those with severe symptoms
Potassium in 8 patients</t>
  </si>
  <si>
    <r>
      <t xml:space="preserve">Case series
</t>
    </r>
    <r>
      <rPr>
        <u/>
        <sz val="8"/>
        <color theme="1"/>
        <rFont val="Calibri"/>
        <family val="2"/>
        <scheme val="minor"/>
      </rPr>
      <t>Inclusion criteria</t>
    </r>
    <r>
      <rPr>
        <sz val="8"/>
        <color theme="1"/>
        <rFont val="Calibri"/>
        <family val="2"/>
        <scheme val="minor"/>
      </rPr>
      <t xml:space="preserve">
SIADH of neurological origin
[Na] &lt; 128 mmol/L after 5 days of fluid restriction &lt; 1L/day
SIADH defined by 
-[Na] &lt;135 mmoL/L
-osmolality &lt; 270 mOsm/kg
-urine osmolality inappropriately high
-urinary sodium &lt; 30 mmol/L
-normal renal, adrenal, thyroid function
-normal blood glycaemia
-Not taking medication interfering with water metabolism
</t>
    </r>
    <r>
      <rPr>
        <u/>
        <sz val="8"/>
        <color theme="1"/>
        <rFont val="Calibri"/>
        <family val="2"/>
        <scheme val="minor"/>
      </rPr>
      <t>Exclusion criteria</t>
    </r>
    <r>
      <rPr>
        <sz val="8"/>
        <color theme="1"/>
        <rFont val="Calibri"/>
        <family val="2"/>
        <scheme val="minor"/>
      </rPr>
      <t xml:space="preserve">
Fluid depletion
Oedema
Cardiac or hepatic disease</t>
    </r>
  </si>
  <si>
    <t>Sex 43% men
Age median 60 (range 30-75) years
[Na] median 124 (range 120-127) mmol/L
Acute hyponatraemia 0%
No Symptoms
SIADH assiciated with neurological disease</t>
  </si>
  <si>
    <t>Sex 1 girl
Age 6 years
[Na] 118 mmol/L
Acute hyponatraemia 
Symptoms of drowsiness, decreased consiousness and bradycardia
SIADH 48 h after hospital admission after car accident with 
severe facial injury</t>
  </si>
  <si>
    <t>Sex 1 girl
Age 22 days
[Na] 115 mmol/L
Acute hyponatraemia
Symptoms of tonic-clonic seizures
SIADH in rhabdomyosarcoma treated with vincristine, adriamycin and cyclophosphamide for 1 week</t>
  </si>
  <si>
    <t>Phenytoin intravenous 30 mg
Single dose 
 + 
Fluid restriction 75 mL/kg/day</t>
  </si>
  <si>
    <t>Phenytoin orally 900 mg on day 1, 300 mg/day on day 2-7
for one week to &gt; 10 months
 + 
Fluid restriction &lt; 1L/day</t>
  </si>
  <si>
    <t>Phenytoin intravenous  15 mg/kg
Single dose
 + 
Fluid restriction 20 mL/h, Na 3 mmol/kg/day</t>
  </si>
  <si>
    <t>Sex 83% men
Age 37.3 ± 8.2 years
[Na] 136 ±  2.7 mmol/L
Intermittent hyponatraemia
Symptoms NS
Schizophrenic disorders, intermittent hyponatraemia and polydipsia</t>
  </si>
  <si>
    <r>
      <rPr>
        <u/>
        <sz val="8"/>
        <color theme="1"/>
        <rFont val="Calibri"/>
        <family val="2"/>
        <scheme val="minor"/>
      </rPr>
      <t xml:space="preserve">Intervention 1
</t>
    </r>
    <r>
      <rPr>
        <sz val="8"/>
        <color theme="1"/>
        <rFont val="Calibri"/>
        <family val="2"/>
        <scheme val="minor"/>
      </rPr>
      <t xml:space="preserve">Phenytoin route NS, titration into the therapeutic range
6 to 20 weeks
 + 
Lithium and 8 g salt diet
</t>
    </r>
    <r>
      <rPr>
        <u/>
        <sz val="8"/>
        <color theme="1"/>
        <rFont val="Calibri"/>
        <family val="2"/>
        <scheme val="minor"/>
      </rPr>
      <t>Intervention 2</t>
    </r>
    <r>
      <rPr>
        <sz val="8"/>
        <color theme="1"/>
        <rFont val="Calibri"/>
        <family val="2"/>
        <scheme val="minor"/>
      </rPr>
      <t xml:space="preserve">
Supplemental salt orally
Dose not stated: total salt intake 17 to 44.0 g)
3 to 16 weeks
+
 8 g salt diet</t>
    </r>
  </si>
  <si>
    <t>Salt diet 8 g
1 to 12 weeks</t>
  </si>
  <si>
    <t>Sex 1 woman
Age 69 years
[Na] 108 mmol/L
Acute hyponatraemia 
Symptoms of generalized tonic-clonic seizures
Associated necrotizing sialadenitis</t>
  </si>
  <si>
    <t xml:space="preserve">Phenytoin intravenous 750 mg  bolus (40 mg/min) + 3 x 250 mg/dag for 1 day + 3 x 100 mg orally/day
1 week
 + 
NaCl 3% 25 mL/h for 2 hours + 5 mg diazepam
</t>
  </si>
  <si>
    <t>[Na] increase at 4 weeks</t>
  </si>
  <si>
    <t>Intervention 1: group mean change from 133 to 141 in 6 pts
Intervention 2: group mean change from 133 to 136 mmol/L  in same 6 pts</t>
  </si>
  <si>
    <t>[Na] increase at 1 week</t>
  </si>
  <si>
    <t>median change from baseline -2
[range -4 to 16 ] mmol/L in 7 pts</t>
  </si>
  <si>
    <t xml:space="preserve">[Na] increase to 134 mmol/l at 1 week </t>
  </si>
  <si>
    <t>1/7 pts</t>
  </si>
  <si>
    <t>change from baseline 12 mmol/L in 1 pt</t>
  </si>
  <si>
    <t>change from baseline 22 mmol/L in 1 pt</t>
  </si>
  <si>
    <t>change from baseline 20 mmol/L 1 pt</t>
  </si>
  <si>
    <t>Overly rapid [Na] increase at 1 hour</t>
  </si>
  <si>
    <t>Overly rapid [Na] increase at 8 hours</t>
  </si>
  <si>
    <t>Overly rapid [Na] increase at 1 day</t>
  </si>
  <si>
    <t>change from baseline 22 mmol in 1 pt, no neurologic abnormalties at 7 days</t>
  </si>
  <si>
    <t>Main Characteristics 
Study Participants</t>
  </si>
  <si>
    <r>
      <t xml:space="preserve">Interrupted time-series
</t>
    </r>
    <r>
      <rPr>
        <u/>
        <sz val="8"/>
        <color theme="1"/>
        <rFont val="Calibri"/>
        <family val="2"/>
        <scheme val="minor"/>
      </rPr>
      <t>Inclusion criteria</t>
    </r>
    <r>
      <rPr>
        <sz val="8"/>
        <color theme="1"/>
        <rFont val="Calibri"/>
        <family val="2"/>
        <scheme val="minor"/>
      </rPr>
      <t xml:space="preserve">
Persistent hyponatraemia with criteria for SIADH met
</t>
    </r>
    <r>
      <rPr>
        <u/>
        <sz val="8"/>
        <color theme="1"/>
        <rFont val="Calibri"/>
        <family val="2"/>
        <scheme val="minor"/>
      </rPr>
      <t>Exclusion criteria</t>
    </r>
    <r>
      <rPr>
        <sz val="8"/>
        <color theme="1"/>
        <rFont val="Calibri"/>
        <family val="2"/>
        <scheme val="minor"/>
      </rPr>
      <t xml:space="preserve">
Renal, adrenal, pitutary cardiac, hepatic disorders
Recent use of diuretics</t>
    </r>
  </si>
  <si>
    <t>Sex 13 men/5 women
Age 37-74 years
[Na] 108-129 mmol/L
Associated with SIADH, chest and central nervous system pathology</t>
  </si>
  <si>
    <t>Fluorohydrocortisone orally 2-5 mg daily
5-10 days
+ 
Dietary sodium 70-150 mmol; Fluid intake 1.5-2L daily</t>
  </si>
  <si>
    <r>
      <t xml:space="preserve">Before-after study
</t>
    </r>
    <r>
      <rPr>
        <u/>
        <sz val="8"/>
        <color theme="1"/>
        <rFont val="Calibri"/>
        <family val="2"/>
        <scheme val="minor"/>
      </rPr>
      <t>Inclusion criteria</t>
    </r>
    <r>
      <rPr>
        <sz val="8"/>
        <color theme="1"/>
        <rFont val="Calibri"/>
        <family val="2"/>
        <scheme val="minor"/>
      </rPr>
      <t xml:space="preserve">
Single centre
Development of hyponatraemia during hospital stay for hypertensive intracranial lesions
[Na] &lt;135 mmol/L on 2 consecutive days and no other discernible etiology
</t>
    </r>
    <r>
      <rPr>
        <u/>
        <sz val="8"/>
        <color theme="1"/>
        <rFont val="Calibri"/>
        <family val="2"/>
        <scheme val="minor"/>
      </rPr>
      <t>Exclusion criteria</t>
    </r>
    <r>
      <rPr>
        <sz val="8"/>
        <color theme="1"/>
        <rFont val="Calibri"/>
        <family val="2"/>
        <scheme val="minor"/>
      </rPr>
      <t xml:space="preserve">
NS</t>
    </r>
  </si>
  <si>
    <r>
      <t xml:space="preserve">Interrupted time-series
</t>
    </r>
    <r>
      <rPr>
        <u/>
        <sz val="8"/>
        <color theme="1"/>
        <rFont val="Calibri"/>
        <family val="2"/>
        <scheme val="minor"/>
      </rPr>
      <t>Inclusion criteria</t>
    </r>
    <r>
      <rPr>
        <sz val="8"/>
        <color theme="1"/>
        <rFont val="Calibri"/>
        <family val="2"/>
        <scheme val="minor"/>
      </rPr>
      <t xml:space="preserve">
Single centre
Admitted with traumatic brain injury, with neurologic or radiologic lesions
[Na] &lt;136 mmol/L
No resolution after sodium substitution
</t>
    </r>
    <r>
      <rPr>
        <u/>
        <sz val="8"/>
        <color theme="1"/>
        <rFont val="Calibri"/>
        <family val="2"/>
        <scheme val="minor"/>
      </rPr>
      <t>Exclusion criteria</t>
    </r>
    <r>
      <rPr>
        <sz val="8"/>
        <color theme="1"/>
        <rFont val="Calibri"/>
        <family val="2"/>
        <scheme val="minor"/>
      </rPr>
      <t xml:space="preserve">
NS</t>
    </r>
  </si>
  <si>
    <t>Sex 10 men, 4 women
Age 61 ± 15 years
[Na] 124 ± 7 mmol/L
Underlying intracranial lesions</t>
  </si>
  <si>
    <t>Sex NS
Age NS
[Na] 129 ± 1.5 mmol/L
Associated with subdural haematoma=1, cerebral contusion=12</t>
  </si>
  <si>
    <t>Dexamethasone 2-8 mg daily
3-5 days
+ 
Dietary Na 70-150 mmol; 
Fluid intake 1.5-2L daily</t>
  </si>
  <si>
    <t>Hydrocortisone 600 mg daily
for mean 4.2 days
+ 
Na supplements</t>
  </si>
  <si>
    <t>Serum osmolality return to normal range at 5 days</t>
  </si>
  <si>
    <t>0/6 pts versus 5/5 pts; relative risk 0.08 [0.001, 1.14], p&gt;0.05</t>
  </si>
  <si>
    <t>[Na] increase at 5 days</t>
  </si>
  <si>
    <t>[Na] increase at 8 days</t>
  </si>
  <si>
    <t xml:space="preserve">11/14 pts, extent of increase not stated </t>
  </si>
  <si>
    <t>14/14 pts, extent of increase not stated</t>
  </si>
  <si>
    <t>[Na] increase to normal range at 7 days</t>
  </si>
  <si>
    <t>13/13 pts
All recovered, mean administration period 4.2 days, 4 however developped renew hyponatraemia after discontinuation needing renewed sodium supplementation</t>
  </si>
  <si>
    <t>Adverse events including congestive heart failure, gastrointestinal hemorrhage, hyperglycaemia, hypokalaemia or hypoproteinaemia</t>
  </si>
  <si>
    <t xml:space="preserve">Na </t>
  </si>
  <si>
    <t>Main characteristics study participants</t>
  </si>
  <si>
    <t xml:space="preserve">Sex 62% boys
Age 2 months-7 years, 78% 2-12 months
[Na] 126 ± 4 mmol/L
Acute hyponatraemia NS
Symptoms 68% altered sensorium
20% with severe symptoms, 32% with moderate symptoms
</t>
  </si>
  <si>
    <t>Restricted fluid regimen 65% of normal maintenance requirement
1 day
+ 
Phenytoin 20 mg/kg IV for clinical seizures</t>
  </si>
  <si>
    <t>Yes, sequence adequately generated
Unclear if allocation adequately concealed
Participants NOT blinded to treatment allocation
Personnel involved with the day to day care of patients NOT blinded to the treatment allocation
Outcome assessment NOT blinded to treatment allocation 
Unclear if outcome measured for all patients: 
Yes, all expected patient important outcomes measured
UNclear if study sponsored by pharmaceutical industry</t>
  </si>
  <si>
    <r>
      <t xml:space="preserve">Case series
</t>
    </r>
    <r>
      <rPr>
        <u/>
        <sz val="9"/>
        <color theme="1"/>
        <rFont val="Calibri"/>
        <family val="2"/>
        <scheme val="minor"/>
      </rPr>
      <t>Inclusion criteria</t>
    </r>
    <r>
      <rPr>
        <sz val="9"/>
        <color theme="1"/>
        <rFont val="Calibri"/>
        <family val="2"/>
        <scheme val="minor"/>
      </rPr>
      <t xml:space="preserve">
NS
</t>
    </r>
    <r>
      <rPr>
        <u/>
        <sz val="9"/>
        <color theme="1"/>
        <rFont val="Calibri"/>
        <family val="2"/>
        <scheme val="minor"/>
      </rPr>
      <t xml:space="preserve">
Exclusion criteria</t>
    </r>
    <r>
      <rPr>
        <sz val="9"/>
        <color theme="1"/>
        <rFont val="Calibri"/>
        <family val="2"/>
        <scheme val="minor"/>
      </rPr>
      <t xml:space="preserve">
NS</t>
    </r>
  </si>
  <si>
    <t xml:space="preserve">Sex 1 man/1 women
Age 42 and 70 years
[Na] 99 and 120 mmol/L
Acute hyponatraemia NS
Symptoms of lethargy, confusion in one patient, asymptomatic in the other
Associated with heavy drinking in one patient, thiazide diuretic in the other
</t>
  </si>
  <si>
    <r>
      <t xml:space="preserve">Retrospective cohort study
</t>
    </r>
    <r>
      <rPr>
        <u/>
        <sz val="9"/>
        <color theme="1"/>
        <rFont val="Calibri"/>
        <family val="2"/>
        <scheme val="minor"/>
      </rPr>
      <t>Inclusion criteria</t>
    </r>
    <r>
      <rPr>
        <sz val="9"/>
        <color theme="1"/>
        <rFont val="Calibri"/>
        <family val="2"/>
        <scheme val="minor"/>
      </rPr>
      <t xml:space="preserve">
Admitted within 72 hours of an subarachnoidal haemorrhage, with CT scan suggesting a ruptured aneurysm
[Na] &lt;135 mmol/L on 2 consecutive days in absence of hyperlipaemia or paraproteinaemia
</t>
    </r>
    <r>
      <rPr>
        <u/>
        <sz val="9"/>
        <color theme="1"/>
        <rFont val="Calibri"/>
        <family val="2"/>
        <scheme val="minor"/>
      </rPr>
      <t>Exclusion criteria</t>
    </r>
    <r>
      <rPr>
        <sz val="9"/>
        <color theme="1"/>
        <rFont val="Calibri"/>
        <family val="2"/>
        <scheme val="minor"/>
      </rPr>
      <t xml:space="preserve">
Subarachnoid haemorrhage without aneurysm
Normal cerebral angiography</t>
    </r>
  </si>
  <si>
    <t xml:space="preserve">Sex NS
Age NS
[Na] NS
Acute hyponatraemia 100%
Symptoms NS
Associated with subarachnoidal hemorrhage 57% SIADH, 27% Sepsis, vomiting, Addisson's, renal disease and diuretics, 16% unknown 
</t>
  </si>
  <si>
    <t>Fluid restriction  &lt; 1000 mL/day, 
&lt;1500 mL/day if T 37-38°C, &lt;1750 mL/day if T 38-39°C
± 4 weeks</t>
  </si>
  <si>
    <t>Cerebral infarction: development of focal deficit or deterioration of consiousness at 4 weeks</t>
  </si>
  <si>
    <t>4/15 pts vs 0/11 pts
relative risk 6.75 [0.40, 113.73], p&lt;0.05</t>
  </si>
  <si>
    <t>21/26 pts vs 6/18 pts
relative risk 2.42 [1.23, 4.78], p&lt;0.01</t>
  </si>
  <si>
    <t>6/15 pts vs 4/11 pts
relative risk 0.42 [0.16, 1.08], p&lt;0.05</t>
  </si>
  <si>
    <t>Mean change from baseline 9.4 ± 4.5 mmol/L in 15 pts versus 5.0 ± 2.0 mmol/L in 11 pts; mean difference 4.40 [1.83, 6.97], p&lt;0.01</t>
  </si>
  <si>
    <t xml:space="preserve">2/2 pts
ODS after increment in [Na] of &gt;19 mmol/L/day during the first day </t>
  </si>
  <si>
    <t>Id</t>
  </si>
  <si>
    <t xml:space="preserve">Author </t>
  </si>
  <si>
    <t>Year</t>
  </si>
  <si>
    <t>Study 
Design</t>
  </si>
  <si>
    <t>Age</t>
  </si>
  <si>
    <t>Potas-
sium</t>
  </si>
  <si>
    <t>1,6 mmol/L</t>
  </si>
  <si>
    <t>4.3 mmol/L</t>
  </si>
  <si>
    <t>2,9 mmol/L</t>
  </si>
  <si>
    <t>2,16 mmol/L</t>
  </si>
  <si>
    <t>2,8 mmol/L</t>
  </si>
  <si>
    <t>3,0 mmol/L</t>
  </si>
  <si>
    <t>2,7 mmol/L</t>
  </si>
  <si>
    <t>2,4 mmol/L</t>
  </si>
  <si>
    <t>3,4 mmol/L</t>
  </si>
  <si>
    <t>3,3 mmol/L</t>
  </si>
  <si>
    <t>3,5mmol/L</t>
  </si>
  <si>
    <t>3,6mmol/L</t>
  </si>
  <si>
    <t>2.1 mmol/L</t>
  </si>
  <si>
    <t>but NS</t>
  </si>
  <si>
    <t>NS but</t>
  </si>
  <si>
    <t xml:space="preserve">NS </t>
  </si>
  <si>
    <t>necessary information NS, pt improved</t>
  </si>
  <si>
    <t>NS, MRI was done b/c CT</t>
  </si>
  <si>
    <t xml:space="preserve">NS but fairly </t>
  </si>
  <si>
    <t>NS but at</t>
  </si>
  <si>
    <t>NS but "one</t>
  </si>
  <si>
    <t>NS, closest</t>
  </si>
  <si>
    <t xml:space="preserve">after 4h D5 1⁄2 normal saline </t>
  </si>
  <si>
    <t xml:space="preserve">D5 1⁄2 normal </t>
  </si>
  <si>
    <t>98 mmol/L</t>
  </si>
  <si>
    <t>128 mmol/L</t>
  </si>
  <si>
    <t>136mmol/L</t>
  </si>
  <si>
    <t>116 mmol/L</t>
  </si>
  <si>
    <t>176 mmol/L</t>
  </si>
  <si>
    <t>103 mmol/L</t>
  </si>
  <si>
    <t>115 mmol/L</t>
  </si>
  <si>
    <t>108 mmol/L</t>
  </si>
  <si>
    <t>101 mmol/L</t>
  </si>
  <si>
    <t>122 mmol/L</t>
  </si>
  <si>
    <t>107 mmol/L</t>
  </si>
  <si>
    <t>97 mmol/L</t>
  </si>
  <si>
    <t>125 mmol/L</t>
  </si>
  <si>
    <t>112 mmol/L</t>
  </si>
  <si>
    <t>135 mmol/L</t>
  </si>
  <si>
    <t>100 mmol/L</t>
  </si>
  <si>
    <t>130 mmol/L</t>
  </si>
  <si>
    <t>131 mmol/L</t>
  </si>
  <si>
    <t>99 mmol/L</t>
  </si>
  <si>
    <t>106 mmol/L</t>
  </si>
  <si>
    <t>110 mmol/L</t>
  </si>
  <si>
    <t>111 mmol/L</t>
  </si>
  <si>
    <t>114 mmol/L</t>
  </si>
  <si>
    <t>132 mmol/L</t>
  </si>
  <si>
    <t>137 mmol/L</t>
  </si>
  <si>
    <t>136 mmol/L</t>
  </si>
  <si>
    <t>134 mmol/L</t>
  </si>
  <si>
    <t>120 mmol/L</t>
  </si>
  <si>
    <t>140 mmol/L</t>
  </si>
  <si>
    <t>117 mmol/L</t>
  </si>
  <si>
    <t>105 mmol/L</t>
  </si>
  <si>
    <t>127 mmol/L</t>
  </si>
  <si>
    <t>118 mmol/L</t>
  </si>
  <si>
    <t>123 mmol/L</t>
  </si>
  <si>
    <t>124 mmol/L</t>
  </si>
  <si>
    <t>113 mmol/L</t>
  </si>
  <si>
    <t>119 mmol/L</t>
  </si>
  <si>
    <t>142 mmol/L</t>
  </si>
  <si>
    <t>104 mmol/L</t>
  </si>
  <si>
    <t>126 mmol/L</t>
  </si>
  <si>
    <t>b) 111 mmol/L</t>
  </si>
  <si>
    <t>c) 117 mmol/L</t>
  </si>
  <si>
    <t>129 mmol/L</t>
  </si>
  <si>
    <t>133 mmol/L</t>
  </si>
  <si>
    <t>a) 114 mmol/L</t>
  </si>
  <si>
    <t>139 mmol/L</t>
  </si>
  <si>
    <t>138 mmol/L</t>
  </si>
  <si>
    <t>121 mmol/L</t>
  </si>
  <si>
    <t>b)130 mmol/L</t>
  </si>
  <si>
    <t>a) 115 mmol/L</t>
  </si>
  <si>
    <t>145 mmol/L</t>
  </si>
  <si>
    <t>b) 115 mmol/L</t>
  </si>
  <si>
    <t>a) 109 mmol/L</t>
  </si>
  <si>
    <t>119.4 mmol/L</t>
  </si>
  <si>
    <t>135.9 mmol/L</t>
  </si>
  <si>
    <t>b) 104 mmol/L</t>
  </si>
  <si>
    <t>a) 88 mmol/L</t>
  </si>
  <si>
    <t>106  mmol/L</t>
  </si>
  <si>
    <t>94 mmol/L</t>
  </si>
  <si>
    <t>129.5 mmol/L</t>
  </si>
  <si>
    <t>(Na+ of 137 mmol/L 2 days earlier)</t>
  </si>
  <si>
    <t>164 mmol/L</t>
  </si>
  <si>
    <t>162 mmol/L</t>
  </si>
  <si>
    <t>a) 95 mmol/L</t>
  </si>
  <si>
    <t>documented Na+ 136 mmol/L</t>
  </si>
  <si>
    <t>125mmol/L</t>
  </si>
  <si>
    <t>102mmol/L</t>
  </si>
  <si>
    <t>b) 127 mmol/L</t>
  </si>
  <si>
    <t>a) 107 mmol/L</t>
  </si>
  <si>
    <t>134mmol/L</t>
  </si>
  <si>
    <t>0.43 mmol/L during first</t>
  </si>
  <si>
    <t>then 'around' 0.33 mmol/L</t>
  </si>
  <si>
    <t>then 0.41 mmol/L</t>
  </si>
  <si>
    <t>Length of hospital stay</t>
  </si>
  <si>
    <t>Mean length of hospital stay (days)</t>
  </si>
  <si>
    <r>
      <t xml:space="preserve">Case report
</t>
    </r>
    <r>
      <rPr>
        <u/>
        <sz val="8"/>
        <rFont val="Calibri"/>
        <family val="2"/>
        <scheme val="minor"/>
      </rPr>
      <t xml:space="preserve">
Inclusion criteria</t>
    </r>
    <r>
      <rPr>
        <sz val="8"/>
        <rFont val="Calibri"/>
        <family val="2"/>
        <scheme val="minor"/>
      </rPr>
      <t xml:space="preserve">
Not applicable
</t>
    </r>
    <r>
      <rPr>
        <u/>
        <sz val="8"/>
        <rFont val="Calibri"/>
        <family val="2"/>
        <scheme val="minor"/>
      </rPr>
      <t xml:space="preserve">
Exclusion criteria</t>
    </r>
    <r>
      <rPr>
        <sz val="8"/>
        <rFont val="Calibri"/>
        <family val="2"/>
        <scheme val="minor"/>
      </rPr>
      <t xml:space="preserve">
Not applicable</t>
    </r>
  </si>
  <si>
    <t>Kalra
2011</t>
  </si>
  <si>
    <t>Adverse events: serious</t>
  </si>
  <si>
    <t>Injection-site reactions</t>
  </si>
  <si>
    <t>frequency and severity of injection site ractions  measured as least squared mean on a 5 point scale for phlebitis and infiltration</t>
  </si>
  <si>
    <t>Least squares mean increase in [Na]</t>
  </si>
  <si>
    <t>Very early response</t>
  </si>
  <si>
    <t>[Na] increase &gt;4 mmol/L</t>
  </si>
  <si>
    <t>Adverse events: any</t>
  </si>
  <si>
    <t>Hypernatraemia</t>
  </si>
  <si>
    <t>Infusion site reactions</t>
  </si>
  <si>
    <t>Overly rapid increase</t>
  </si>
  <si>
    <t>Torres,
2012</t>
  </si>
  <si>
    <t>Case report</t>
  </si>
  <si>
    <t>Age 51 years
Woman
[Na] 126 mmol/L
No acute hyponatraemia
Symptoms headaches, nausea
Associated with SIADH deceloped after complicated hysterectomy</t>
  </si>
  <si>
    <t>Oral tolvaptan 15 mg one dose</t>
  </si>
  <si>
    <t>Torres
2012</t>
  </si>
  <si>
    <t>Adverse event: overly rapid increase</t>
  </si>
  <si>
    <t>Vaghasiya
2012</t>
  </si>
  <si>
    <r>
      <t xml:space="preserve">Prospective non-comparative study
</t>
    </r>
    <r>
      <rPr>
        <u/>
        <sz val="8"/>
        <color theme="1"/>
        <rFont val="Calibri"/>
        <family val="2"/>
        <scheme val="minor"/>
      </rPr>
      <t>Inclusion criteria</t>
    </r>
    <r>
      <rPr>
        <sz val="8"/>
        <color theme="1"/>
        <rFont val="Calibri"/>
        <family val="2"/>
        <scheme val="minor"/>
      </rPr>
      <t xml:space="preserve">
Inpatients, single centre
Euvolaemic or hypervolaemic hyponatraemia
[Na] </t>
    </r>
    <r>
      <rPr>
        <sz val="8"/>
        <color theme="1"/>
        <rFont val="Calibri"/>
        <family val="2"/>
      </rPr>
      <t>≤</t>
    </r>
    <r>
      <rPr>
        <sz val="8"/>
        <color theme="1"/>
        <rFont val="Calibri"/>
        <family val="2"/>
        <scheme val="minor"/>
      </rPr>
      <t xml:space="preserve">125 mmol/L or 126-129 mmol/L with symptoms
</t>
    </r>
    <r>
      <rPr>
        <u/>
        <sz val="8"/>
        <color theme="1"/>
        <rFont val="Calibri"/>
        <family val="2"/>
        <scheme val="minor"/>
      </rPr>
      <t>Exclusion criteria</t>
    </r>
    <r>
      <rPr>
        <sz val="8"/>
        <color theme="1"/>
        <rFont val="Calibri"/>
        <family val="2"/>
        <scheme val="minor"/>
      </rPr>
      <t xml:space="preserve">
Suspicion of hypovolaemia</t>
    </r>
  </si>
  <si>
    <t>Oral tolvaptan 15 mg one dose
+ 
No fluid restriction</t>
  </si>
  <si>
    <t>Decaux
2008</t>
  </si>
  <si>
    <t>Aronson
2011</t>
  </si>
  <si>
    <t>Annane
2009</t>
  </si>
  <si>
    <t>Gerbes
2003</t>
  </si>
  <si>
    <t>Ghali
2006</t>
  </si>
  <si>
    <t>Gheorghiade
2006</t>
  </si>
  <si>
    <t>Gheorghiade
2003</t>
  </si>
  <si>
    <t>Gines
2008</t>
  </si>
  <si>
    <t>Konstam
2007</t>
  </si>
  <si>
    <t>Gheorghiade
2004</t>
  </si>
  <si>
    <t>Schrier
2006
SALT -1</t>
  </si>
  <si>
    <t>Schrier
2006
SALT - 2</t>
  </si>
  <si>
    <t>Wong
2003</t>
  </si>
  <si>
    <t>Soupart
2006</t>
  </si>
  <si>
    <t>Zeltser
2007</t>
  </si>
  <si>
    <t>Naidech
2010</t>
  </si>
  <si>
    <t xml:space="preserve">Kalra
2011
</t>
  </si>
  <si>
    <t>Koren
2011</t>
  </si>
  <si>
    <t>BALANCE
FDA-report</t>
  </si>
  <si>
    <r>
      <t xml:space="preserve">Randomised controlled trial
</t>
    </r>
    <r>
      <rPr>
        <u/>
        <sz val="8"/>
        <color theme="1"/>
        <rFont val="Calibri"/>
        <family val="2"/>
        <scheme val="minor"/>
      </rPr>
      <t>Inclusion criteria</t>
    </r>
    <r>
      <rPr>
        <sz val="8"/>
        <color theme="1"/>
        <rFont val="Calibri"/>
        <family val="2"/>
        <scheme val="minor"/>
      </rPr>
      <t xml:space="preserve">
Hospitalized patients with cirrhosis and ascites
Age 18-80 years
[Na] 115-132 mmol/L
Urine/Plasma osmolality &gt;1
Written informed consent
</t>
    </r>
    <r>
      <rPr>
        <u/>
        <sz val="8"/>
        <color theme="1"/>
        <rFont val="Calibri"/>
        <family val="2"/>
        <scheme val="minor"/>
      </rPr>
      <t>Exclusion criteria</t>
    </r>
    <r>
      <rPr>
        <sz val="8"/>
        <color theme="1"/>
        <rFont val="Calibri"/>
        <family val="2"/>
        <scheme val="minor"/>
      </rPr>
      <t xml:space="preserve">
Creatinine &gt;200µmol/L - 2.26 mg/dL; Systolic arterial pressure &lt;80 mmHg; Hemoglobin &lt;9 g/dL; Encephalopathy; Active myocardial ischemia or infarction in past 2 months; Heart failure NYHA IV; Recent antibiotic therapy
</t>
    </r>
  </si>
  <si>
    <t xml:space="preserve">Abraham
2012
HARMONY
</t>
  </si>
  <si>
    <t xml:space="preserve">Oral tolvaptan
30 mg once daily
60 days
+
Heart failure treatment at physician's discretion
</t>
  </si>
  <si>
    <t>Oral tolvaptan 
15 mg increased to  60 mg once daily
30 days
+
Fluid restriction not required</t>
  </si>
  <si>
    <t>Placebo
once daily
4 days
+
NS</t>
  </si>
  <si>
    <t>IV Placebo
Daily
5 days
+
NS</t>
  </si>
  <si>
    <t>Placebo
Twice daily
7 days
+
NS</t>
  </si>
  <si>
    <t>Placebo
twice daily
5 days
+
NS</t>
  </si>
  <si>
    <t>Placebo 
once daily
25 days
+
NS</t>
  </si>
  <si>
    <t>Placebo 
once daily
60 days
+
Standard heart failure treatment at physician's discretion</t>
  </si>
  <si>
    <t>Placebo
30 days</t>
  </si>
  <si>
    <t>Placebo
5 days</t>
  </si>
  <si>
    <t>IV placebo
once daily
4 days</t>
  </si>
  <si>
    <t>Placebo
once daily 
30 days
+
Fluid restriction at Investigator's discretion</t>
  </si>
  <si>
    <t>Placebo
once daily
60 days</t>
  </si>
  <si>
    <t>IV conivaptan ampul
Placebo loading dose + 20 mg daily continuous infusion
2 days
+
Fluid restriction &lt;2L/day</t>
  </si>
  <si>
    <t xml:space="preserve">N </t>
  </si>
  <si>
    <t>Sex 77% men
Age 56 ± 3 years
[Na] 127 ± 1 mmol/L
Acute hypoNa 0%
Symptoms not stated
Associated with cirrhosis and ascites</t>
  </si>
  <si>
    <t>Sex 49% men
Age range 24-98
[Na] 132 mmol/L ± 5 (range 113-144)
Symptoms: fatigue (41%), mental slowing (27%), headache (19%), confusion (16.7%), irritability (16.2%)
Associated with lung cancer (2%), 23% hypothyroidism, 46% receiving drugs known to induce hyponatraemia</t>
  </si>
  <si>
    <t>Sex 48% men
Age mean 62 years (range 19-96)
[Na] mean 124 ± 4 mmol/L (range 113-133)
Symptoms NS
91% euvolaemic, 9% hypervolaemic</t>
  </si>
  <si>
    <t>Oral tolvaptan
30 mg once daily
25 days
+
No fluid restriction, Increased dose furosemide 
Second diuretic when needed
Oral tolvaptan 45 mg once daily
25 days
+
Increased dose furosemide 
Second diuretic when needed
Oral tolvaptan 60 mg once daily
25 days
+
Increased dose furosemide 
Second diuretic when needed</t>
  </si>
  <si>
    <t>Oral satavaptan
25 mg once daily
4 days
+
NS
Oral satavaptan
50 mg once daily
4 days
+
NS</t>
  </si>
  <si>
    <r>
      <t xml:space="preserve">Randomised controlled trial
Abstract
</t>
    </r>
    <r>
      <rPr>
        <u/>
        <sz val="8"/>
        <color theme="1"/>
        <rFont val="Calibri"/>
        <family val="2"/>
        <scheme val="minor"/>
      </rPr>
      <t>Inclusion criteria</t>
    </r>
    <r>
      <rPr>
        <sz val="8"/>
        <color theme="1"/>
        <rFont val="Calibri"/>
        <family val="2"/>
        <scheme val="minor"/>
      </rPr>
      <t xml:space="preserve">
NS
</t>
    </r>
    <r>
      <rPr>
        <u/>
        <sz val="8"/>
        <color theme="1"/>
        <rFont val="Calibri"/>
        <family val="2"/>
        <scheme val="minor"/>
      </rPr>
      <t xml:space="preserve">
Exclusion criteria</t>
    </r>
    <r>
      <rPr>
        <sz val="8"/>
        <color theme="1"/>
        <rFont val="Calibri"/>
        <family val="2"/>
        <scheme val="minor"/>
      </rPr>
      <t xml:space="preserve">
NS</t>
    </r>
  </si>
  <si>
    <t>Comparator
(control group)
+ co-intervention</t>
  </si>
  <si>
    <t>Sex NS
Age NS
[Na] 128 ± 4.3 mmol/L
Acute hyponatraemia NS
Symptoms NS
Underlying SIADH (100%)</t>
  </si>
  <si>
    <t>Sequence adequately generated? UNCLEAR
Allocation adequately concealed?  UNCLEAR
Participants blinded to the treatment allocation? UNCLEAR
All personnel blinded to treatment allocation? UNCLEAR
Outcome assessment blinded to  treatment allocation? UNCLEAR
Outcome measured for all patients? UNCLEAR
All expected patient important outcomes measured? NO
Study sponsored by the pharmaceutical industry? YES</t>
  </si>
  <si>
    <t xml:space="preserve">Sex 58% men
Age 69 ± 16 years
[Na] 128 ± 3.8 mmol/L
Acute hyponatraemia NS
Symptoms NS
Associated with chronic heart failure (76%), postoperative hyonatraemia = 5 (4%), other (23%) </t>
  </si>
  <si>
    <t>Sequence adequately generated? UNCLEAR
Allocation adequately concealed?  UNCLEAR
Participants blinded to the treatment allocation? UNCLEAR
All personnel blinded to treatment allocation? UNCLEAR
Outcome assessment blinded to  treatment allocation? UNCLEAR
Outcome measured for all patients? NO
All expected patient important outcomes measured? NO
Study sponsored by the pharmaceutical industry? YES</t>
  </si>
  <si>
    <t>Sex 57% men
Age median 67 years
[Na] 129 ± 4 mmol/L
Acute hyponatraemia 0%
Symptoms NS
Associated with heart failure (50%),
liver cirrhosis (14%) and SIADH (36%)</t>
  </si>
  <si>
    <t>Oral tolvaptan
10 mg increased up to 60 mg daily
28 days
+
NS</t>
  </si>
  <si>
    <t>Sequence adequately generated? UNCLEAR
Allocation adequately concealed?  UNCLEAR
Participants blinded to the treatment allocation? NO
All personnelblinded to treatment allocation? NO
Outcome assessment done blinded to  treatment allocation? NO
Outcome measured for all patients? NO
All expected patient important outcomes measured? NO
Study sponsored by the pharmaceutical industry? YES</t>
  </si>
  <si>
    <t>Sex NS
Age NS
[Na] 134.5 mmol/L
Acute hyponatraemia NS
Symptoms NS
Hypervolaemia 100%/Euvolaemia 0%
Associated with chronic heart failure</t>
  </si>
  <si>
    <t>Sex 66% men
Age 64 ± 15 years
[Na] 126 ± 5 mmol/L
Acute hyponatraemia 0%
Symptoms 0%
Hypervolaemic (37%), associated with chronic heart failure  (33%), cancer (17%) and idiopathic (16%)</t>
  </si>
  <si>
    <t>Oral satavaptan
25 mg once daily
4 days  or &lt; 4days if [Na] &gt;135 mmol/L twice
+
Fluid restriction 1-1.5 mL/day
Oral satavaptan
50 mg once daily
4 days 
Or &lt; 4days if [Na] &gt;135 mmol/L  twice
+
Fluid restriction 1-1.5 mL/day</t>
  </si>
  <si>
    <t>IV Conivaptan
40 mg daily
5 days
+
Fluid restriction  &lt;2L/day
IV Conivaptan 
80 mg daily
5 days
+
Fluid restriction  &lt;2L/day</t>
  </si>
  <si>
    <t xml:space="preserve">Oral Lixivaptan
50 mg twice daily 
7 days
+
Fluid restriction 1L/day
Oral Lixivaptan 100 mg twice daily 
7 days
+
Fluid restriction 1L/day
</t>
  </si>
  <si>
    <t>Sequence adequately generated? YES
Allocation adequately concealed?  UNCLEAR
Participants blinded to treatment allocation? UNCLEAR
All personnel blinded to treatment allocation? UNCLEAR
Outcome assessment blinded to  treatment allocation? UNCLEAR
Outcome measured for all patients? YES
All expected patient important outcomes measured? YES
Study sponsored by the pharmaceutical industry? YES</t>
  </si>
  <si>
    <t>Sex 49% men
Age 53 (range 35-94) years
[Na] 125 ± 4 mmol/L
Acute hyponatraemia NS
Symptoms NS
Hypervolaemic 26%/Euvolaemic 73%
Associated with heart failure (43%), malignancy (11%)</t>
  </si>
  <si>
    <t>Oral conivaptan
20 mg twice daily
5 days
+
Fluid restriction 2L/day
Oral conivaptan
40 mg twice daily
5 days
+
Fluid restriction 2L/day</t>
  </si>
  <si>
    <t>Sequence adequately generated? UNCLEAR
Allocation adequately concealed?  UNCLEAR
Participants blinded to treatment allocation? UNCLEAR
All personnel blinded to treatment allocation? UNCLEAR
Outcome assessment blinded to  treatment allocation? UNCLEAR
Outcome measured for all patients? NO
All expected patient important outcomes measured? YES
Study sponsored by pharmaceutical industry? YES</t>
  </si>
  <si>
    <t>Placebo and 
fluid restriction
1.2L/day Uptitrated at investigators discretion
28 days
+
NS</t>
  </si>
  <si>
    <t>Sequence adequately generated? YES
Allocation adequately concealed?  YES
Participants blinded to the treatment allocation? UNCLEAR
All personnel blinded to treatment allocation? UNCLEAR
Outcome assessment blinded to  treatment allocation? UNCLEAR
Outcome measured for all patients? NO
All expected patient important outcomes measured? NO
Study sponsored by the pharmaceutical industry? YES</t>
  </si>
  <si>
    <t>Sex 70% men
Age 57 ± 8 years
[Na] 127 ± 5 mmol/L
Acute hyponatraemia NS
Symptoms NS
Associated with decompensated liver cirrhosis</t>
  </si>
  <si>
    <r>
      <rPr>
        <u/>
        <sz val="8"/>
        <color theme="1"/>
        <rFont val="Calibri"/>
        <family val="2"/>
        <scheme val="minor"/>
      </rPr>
      <t>Group 1</t>
    </r>
    <r>
      <rPr>
        <sz val="8"/>
        <color theme="1"/>
        <rFont val="Calibri"/>
        <family val="2"/>
        <scheme val="minor"/>
      </rPr>
      <t xml:space="preserve">
Oral satavaptan 
5 mg once daily
14 days
+
Spironolactone 100 mg/day
Fluid restriction &lt;1.5 L/day unless thirsty or medical need to increase fluid intake
</t>
    </r>
    <r>
      <rPr>
        <u/>
        <sz val="8"/>
        <color theme="1"/>
        <rFont val="Calibri"/>
        <family val="2"/>
        <scheme val="minor"/>
      </rPr>
      <t>Group 2</t>
    </r>
    <r>
      <rPr>
        <sz val="8"/>
        <color theme="1"/>
        <rFont val="Calibri"/>
        <family val="2"/>
        <scheme val="minor"/>
      </rPr>
      <t xml:space="preserve">
Oral satavaptan 12.5 mg once daily 
14 days
+
Spironolactone 100 mg/day, Fluid restriction &lt;1.5 L/day unless thirsty or medical need to increase fluid intake
</t>
    </r>
    <r>
      <rPr>
        <u/>
        <sz val="8"/>
        <color theme="1"/>
        <rFont val="Calibri"/>
        <family val="2"/>
        <scheme val="minor"/>
      </rPr>
      <t>Group 3</t>
    </r>
    <r>
      <rPr>
        <sz val="8"/>
        <color theme="1"/>
        <rFont val="Calibri"/>
        <family val="2"/>
        <scheme val="minor"/>
      </rPr>
      <t xml:space="preserve">
Oral satavaptan 25 mg once daily 
14 days
+
Spironolactone 100 mg/day, Fluid restriction &lt;1500 mL/day Unless thirsty or medical need to increase fluid intake
</t>
    </r>
  </si>
  <si>
    <t>Oral placebo
14 days
+
NS</t>
  </si>
  <si>
    <t>Sequence adequately generated? YES
Allocation adequately concealed?  UNCLEAR
Participants blinded to the treatment allocation? UNCLEAR
All personnel blinded to treatment allocation? UNCLEAR
Outcome assessment blinded to  treatment allocation? UNCLEAR
Outcome measured for all patients? YES
All expected patient important outcomes measured? YES
Study sponsored by the pharmaceutical industry? YES</t>
  </si>
  <si>
    <t>Sex NS
Age NS
[Na] NS
Acute hyponatraemia NS
Symptoms NS
Associated with heart failure</t>
  </si>
  <si>
    <t>Placebo
60 days
+
Heart failure treatment at physician's discretion</t>
  </si>
  <si>
    <t>Sequence adequately generated? UNCLEAR
Allocation adequately concealed?  UNCLEAR
Participants blinded to the treatment allocation? UNCLEAR
All personnel blinded to treatment allocation? UNCLEAR
Outcome assessment blinded to  treatment allocation? UNCLEAR
Outcome measured for all patients? YES
All expected patient important outcomes measured? YES
Study sponsored by the pharmaceutical industry? YES</t>
  </si>
  <si>
    <r>
      <t xml:space="preserve">Randomised controlled trial
Hyponatraemic subgroup of larger trial
</t>
    </r>
    <r>
      <rPr>
        <u/>
        <sz val="8"/>
        <color theme="1"/>
        <rFont val="Calibri"/>
        <family val="2"/>
        <scheme val="minor"/>
      </rPr>
      <t>Inclusion criteria</t>
    </r>
    <r>
      <rPr>
        <sz val="8"/>
        <color theme="1"/>
        <rFont val="Calibri"/>
        <family val="2"/>
        <scheme val="minor"/>
      </rPr>
      <t xml:space="preserve">
Inpatient hospitalized for heart failure
[Na] ≤ 135 mmol/L
</t>
    </r>
    <r>
      <rPr>
        <u/>
        <sz val="8"/>
        <color theme="1"/>
        <rFont val="Calibri"/>
        <family val="2"/>
        <scheme val="minor"/>
      </rPr>
      <t xml:space="preserve">
Exclusion criteria</t>
    </r>
    <r>
      <rPr>
        <sz val="8"/>
        <color theme="1"/>
        <rFont val="Calibri"/>
        <family val="2"/>
        <scheme val="minor"/>
      </rPr>
      <t xml:space="preserve">
Creatinine &gt;221 µmol/L
</t>
    </r>
  </si>
  <si>
    <t>Sex 67% men
Age median 65 (range 52-72) years
[Na] median 133 (range 131-134) mmol/L
Acute Hyponatraemia NS
Symptoms NS
Associated with worsening heart failure</t>
  </si>
  <si>
    <r>
      <rPr>
        <u/>
        <sz val="8"/>
        <color theme="1"/>
        <rFont val="Calibri"/>
        <family val="2"/>
        <scheme val="minor"/>
      </rPr>
      <t>Group 1</t>
    </r>
    <r>
      <rPr>
        <sz val="8"/>
        <color theme="1"/>
        <rFont val="Calibri"/>
        <family val="2"/>
        <scheme val="minor"/>
      </rPr>
      <t xml:space="preserve">
Oral tolvaptan 
30 mg once daily
60 days
+
Standard heart failure treatment at physician's discretion
</t>
    </r>
    <r>
      <rPr>
        <u/>
        <sz val="8"/>
        <color theme="1"/>
        <rFont val="Calibri"/>
        <family val="2"/>
        <scheme val="minor"/>
      </rPr>
      <t>Group 2</t>
    </r>
    <r>
      <rPr>
        <sz val="8"/>
        <color theme="1"/>
        <rFont val="Calibri"/>
        <family val="2"/>
        <scheme val="minor"/>
      </rPr>
      <t xml:space="preserve">
Oral tolvaptan
60 mg once daily 
60 days
+
Standard heart failure treatment at physician's discretion
</t>
    </r>
    <r>
      <rPr>
        <u/>
        <sz val="8"/>
        <color theme="1"/>
        <rFont val="Calibri"/>
        <family val="2"/>
        <scheme val="minor"/>
      </rPr>
      <t>Group 3</t>
    </r>
    <r>
      <rPr>
        <sz val="8"/>
        <color theme="1"/>
        <rFont val="Calibri"/>
        <family val="2"/>
        <scheme val="minor"/>
      </rPr>
      <t xml:space="preserve">
Oral tolvaptan
90 mg once daily 
60 days
+
Standard heart failure treatment at physician's discretion</t>
    </r>
  </si>
  <si>
    <t>Sequence adequately generated? NO
Allocation adequately concealed? NO
Participants blinded to the treatment allocation? UNCLEAR
All personnel blinded to treatment allocation? UNCLEAR
Outcome assessment blinded to  treatment allocation? UNCLEAR
Outcome measured for all patients? YES
All expected patient important outcomes measured? NO
Study sponsored by the pharmaceutical industry? YES</t>
  </si>
  <si>
    <t>Sex 56% men
Age 60 ± 13 years
Na] 129 ± 4 mmol/L
Acute hyponatraemia NS
Symptoms NS
Associated with heart failure (33%) cirrhosis (22%), SIADH (44%)</t>
  </si>
  <si>
    <t>Sequence adequately generated? YES
Allocation adequately concealed?  UNCLEAR
Participants blinded to the treatment allocation? UNCLEAR
All personnel blinded to treatment allocation? UNCLEAR
Outcome assessment blinded to  treatment allocation? UNCLEAR
Outcome measured for all patients? NO
All expected patient important outcomes measured? YES
Study sponsored by the pharmaceutical industry? YES</t>
  </si>
  <si>
    <t>Sex 61% men
Age 62 ± 14 years
[Na] 129 ± 4 mmol/L
Acute hyponatraemia NS
Symptoms NS
Associated with heart failure (29%), cirrhosis (30%), SIADH and other (41%)</t>
  </si>
  <si>
    <t xml:space="preserve">Oral tolvaptan
15 mg  increased to   60 mg once daily 
30 days
+
Fluid restriction not required
</t>
  </si>
  <si>
    <t>Sequence adequately generated? YES
Allocation adequately concealed?  UNCLEAR
Participants blinded to the treatment allocation? UNCLEAR
Personnel blinded to treatment allocation? UNCLEAR
Outcome assessment blinded to  treatment allocation? UNCLEAR
Outcome measured for all patients? NO
All expected patient important outcomes measured? NO
Study sponsored by the pharmaceutical industry? YES</t>
  </si>
  <si>
    <t>Sex 70% men
Age 51 ± 2 years
[Na] 125 ± 3 mmol/L 
Acute hyponatraemia
Symptoms NS
Associated with liver cirrhosis and ascites (n=75%),
SIADH (11%) , heart failure (11%)</t>
  </si>
  <si>
    <r>
      <rPr>
        <u/>
        <sz val="8"/>
        <color theme="1"/>
        <rFont val="Calibri"/>
        <family val="2"/>
        <scheme val="minor"/>
      </rPr>
      <t>Group 1</t>
    </r>
    <r>
      <rPr>
        <sz val="8"/>
        <color theme="1"/>
        <rFont val="Calibri"/>
        <family val="2"/>
        <scheme val="minor"/>
      </rPr>
      <t xml:space="preserve">
Oral lixivaptan
25 mg twice daily
7 days
+
Chronic medication including diuretics
Sodium intake determined by investigator  at each centre, kept constant during study
</t>
    </r>
    <r>
      <rPr>
        <u/>
        <sz val="8"/>
        <color theme="1"/>
        <rFont val="Calibri"/>
        <family val="2"/>
        <scheme val="minor"/>
      </rPr>
      <t>Group 2</t>
    </r>
    <r>
      <rPr>
        <sz val="8"/>
        <color theme="1"/>
        <rFont val="Calibri"/>
        <family val="2"/>
        <scheme val="minor"/>
      </rPr>
      <t xml:space="preserve">
Oral lixivaptan 125 mg twice daily
7 days
+
Chronic medication including diuretics
Sodium intake determined by investigator  at each centre, kept constant during study
</t>
    </r>
    <r>
      <rPr>
        <u/>
        <sz val="8"/>
        <color theme="1"/>
        <rFont val="Calibri"/>
        <family val="2"/>
        <scheme val="minor"/>
      </rPr>
      <t>Group 3</t>
    </r>
    <r>
      <rPr>
        <sz val="8"/>
        <color theme="1"/>
        <rFont val="Calibri"/>
        <family val="2"/>
        <scheme val="minor"/>
      </rPr>
      <t xml:space="preserve">
Oral lixivaptan 250 mg twice daily
7 days
+
Chronic medication including diuretics
Sodium intake determined by investigator  at each centre, kept constant during study</t>
    </r>
  </si>
  <si>
    <t>Placebo
twice daily
7 days</t>
  </si>
  <si>
    <t>Sex 37% men
Age 68 (range 34-96)
[Na] 126 ± 6 mmol/L (range 114-131)
Acute hyponatraemia
Symptoms NS
SIADH associated with malignancy (14%), carbamazepine (20%), idiopathic (13%)</t>
  </si>
  <si>
    <t xml:space="preserve">Oral satavaptan 
25 mg once daily titrated [Na] after 5 days
5 days
+
Fluid intake &lt;1.5 L/day
Sodium intake unchanged
</t>
  </si>
  <si>
    <r>
      <t xml:space="preserve">Randomised controlled trial
</t>
    </r>
    <r>
      <rPr>
        <u/>
        <sz val="8"/>
        <color theme="1"/>
        <rFont val="Calibri"/>
        <family val="2"/>
        <scheme val="minor"/>
      </rPr>
      <t>Inclusion criteria</t>
    </r>
    <r>
      <rPr>
        <sz val="8"/>
        <color theme="1"/>
        <rFont val="Calibri"/>
        <family val="2"/>
        <scheme val="minor"/>
      </rPr>
      <t xml:space="preserve">
Age ≥18 years
[Na] 115-130 mmol/L
Posm &lt;290 mOsm/kg
Fasting blood [glucose] &lt;275 mg/dL
Clinical euvolaemia or hypervolaemia
</t>
    </r>
    <r>
      <rPr>
        <u/>
        <sz val="8"/>
        <color theme="1"/>
        <rFont val="Calibri"/>
        <family val="2"/>
        <scheme val="minor"/>
      </rPr>
      <t xml:space="preserve">
Exclusion criteria</t>
    </r>
    <r>
      <rPr>
        <sz val="8"/>
        <color theme="1"/>
        <rFont val="Calibri"/>
        <family val="2"/>
        <scheme val="minor"/>
      </rPr>
      <t xml:space="preserve">
Hypovolaemic hyponatraemia; suppine systolic blood pressure &lt;80 mmHg; Significant orthostatic hypotension; uncontrolled hypertension, brady or tachyarrythmia; treated with medications known to interact with CYP 3A4; treated with AVP, oxytocin, desmopressin and other medications to treat hyponatraemia; hyponatremia with expected need for urgent treatment during the study</t>
    </r>
  </si>
  <si>
    <t>Sex 49% men
Age 74 years
[Na] ≈ 124 ± 4 mmol/L
Acute hyponatraemia NS
Symptoms NS
Hypervolaemic (33%), euvolaemic (67%), associated with heart failure (30%), SIADH (18%), malignancy (8%)</t>
  </si>
  <si>
    <t>IV conivaptan 
20 mg 
followed by 40 mg daily
4 days
+
Fluid intake &lt;2 L/day
Unchanged sodium intake
IV conivaptan 
20 mg followed by 80 mg  daily 
4 days
+
Fluid intake &lt;2 L
Unchanged sodium intake</t>
  </si>
  <si>
    <r>
      <t xml:space="preserve">Randomised controlled trial
</t>
    </r>
    <r>
      <rPr>
        <u/>
        <sz val="8"/>
        <color theme="1"/>
        <rFont val="Calibri"/>
        <family val="2"/>
        <scheme val="minor"/>
      </rPr>
      <t>Inclusion criteria</t>
    </r>
    <r>
      <rPr>
        <sz val="8"/>
        <color theme="1"/>
        <rFont val="Calibri"/>
        <family val="2"/>
        <scheme val="minor"/>
      </rPr>
      <t xml:space="preserve">
Single centre admitted to Neuro/Spine ICU; 
[Na] &lt;130 mmol/L or [Na]&lt;135 mmol/L and Glasgow Coma Scale &lt;15
</t>
    </r>
    <r>
      <rPr>
        <u/>
        <sz val="8"/>
        <color theme="1"/>
        <rFont val="Calibri"/>
        <family val="2"/>
        <scheme val="minor"/>
      </rPr>
      <t>Exclusion criteria</t>
    </r>
    <r>
      <rPr>
        <sz val="8"/>
        <color theme="1"/>
        <rFont val="Calibri"/>
        <family val="2"/>
        <scheme val="minor"/>
      </rPr>
      <t xml:space="preserve">
Renal insufficiency; potential for serious drug-drug interactions with clinically necessary medication; treatment with hospital's 'high risk' spine protocol
</t>
    </r>
  </si>
  <si>
    <t>Sex 83% men
Age 55 ± 19 years
[Na] 129 ± 4 mmol/L
Acute hyponatraemia NS
Symptoms NS
Associated with CNS infection 33%, Cerebrotrauma, metastasis, seizures of tuberous sclerosis 67%</t>
  </si>
  <si>
    <t>IV conivaptan
20 mg IV bolus, then 20 mg/24h
2 days
+
usual care at discretion of treating physician</t>
  </si>
  <si>
    <t>usual care at discretion of treating physician
2 days</t>
  </si>
  <si>
    <t>Sequence adequately generated? UNCLEAR
Allocation adequately concealed?  UNCLEAR
Participants blinded to the treatment allocation? NO
All personnel blinded to treatment allocation? NO
Outcome assessment done blinded to  treatment allocation? NO
Outcome measured for all patients? YES
All expected patient important outcomes measured? YES
Study sponsored by the pharmaceutical industry? YES</t>
  </si>
  <si>
    <t>Oral lixivaptan
25 mg once daily, uptatirated to 100 mg
once daily based on [Na]
24 weeks
+
Fluid restriction at investigator’s discretion</t>
  </si>
  <si>
    <t>Placebo
once daily
24 weeks
+
Fluid restriction at investigator’s discretion</t>
  </si>
  <si>
    <t>Abraham
2012
LIBRA</t>
  </si>
  <si>
    <r>
      <t xml:space="preserve">Randomised controlled trial
</t>
    </r>
    <r>
      <rPr>
        <u/>
        <sz val="8"/>
        <color theme="1"/>
        <rFont val="Calibri"/>
        <family val="2"/>
        <scheme val="minor"/>
      </rPr>
      <t>Inclusion criteria</t>
    </r>
    <r>
      <rPr>
        <sz val="8"/>
        <color theme="1"/>
        <rFont val="Calibri"/>
        <family val="2"/>
        <scheme val="minor"/>
      </rPr>
      <t xml:space="preserve">
Out-or inpatients - multicentic (N=37 in 6 countries)
Age ≥18 years
Euvolaemic hyponatraemia
[Na] &lt;130 mmol/L
Hospitalized or willing to stay for 48-72 h
</t>
    </r>
    <r>
      <rPr>
        <u/>
        <sz val="8"/>
        <color theme="1"/>
        <rFont val="Calibri"/>
        <family val="2"/>
        <scheme val="minor"/>
      </rPr>
      <t xml:space="preserve">
Exclusion criteria</t>
    </r>
    <r>
      <rPr>
        <sz val="8"/>
        <color theme="1"/>
        <rFont val="Calibri"/>
        <family val="2"/>
        <scheme val="minor"/>
      </rPr>
      <t xml:space="preserve">
Overt symptoms requiring immediate intervention (e.g. lethargy, coma, seizures); acute or transient hyponatraemia,  pseudohyponatraemia or hypertonic hyponatraemia; hyponatraemia due to hypothyroidism, adrenal insufficiency; psychogenic polydipsia; [creatinine] &gt;3mg/dL, HbA1c &gt;9%, urinary tract obstruction; servere pulmonary artery hypertension expected to deteriorate, NYHA III or IV; ST-segment elevation, myocardial infaction previous 30 days,  active myocardial ischaemia; cerebrovascular accident previous 30 days, significant neurological impairment; nephrotic syndrome, advanced liver disease, documented cirrosis or alcoholic liver disease; Terminal illness, radiotherapy or chemotherapy within 2 weeks; demeclocycline, lithium carbonate, urea, vasopressin antagonist within 7 days; Women pregnant or breastfeeding
</t>
    </r>
  </si>
  <si>
    <t>Sex 52% men
Age range 29-87 years
[Na] mean 124 ± 5.9 (range 105-129) mmol/L
Symptoms of fatigue (60%), mental slowing (50%), headache (23%)  confusion (20%), irritability (32%), vomiting (7%)
Associated with lung cancer (8%), 33% receiving drugs known to induce hyponatraemia</t>
  </si>
  <si>
    <t>Oral lixivaptan
50 mg  titrated 25 or 100 mg once daily depending on [Na]
30 days
+
Fluid restriction at investigator's discretion</t>
  </si>
  <si>
    <t>Sex 72% men
Age NS
[Na] 132 mmol/L - 40 % with [Na] &gt;135 mmol/L by central laboratory measurement
Symptoms NS
Associated with chronic heart failure NYHA III or IV (96%)</t>
  </si>
  <si>
    <t>Oral lixivaptan 50 mg
titrated to max 100 mg 
60 days
+
Fluid restriction and change in diuretics dose  at investigator's discretion</t>
  </si>
  <si>
    <t>Sequence adequately generated? YES
Allocation adequately concealed?  YES
Participants blinded to the treatment allocation? UNCLEAR
All personnel blinded to treatment allocation? UNCLEAR
Outcome assessment done blinded to  treatment allocation? YES
Outcome measured for all patients? NO
All expected patient important outcomes measured? NO
Study sponsored by the pharmaceutical industry? YES</t>
  </si>
  <si>
    <r>
      <rPr>
        <u/>
        <sz val="8"/>
        <color theme="1"/>
        <rFont val="Calibri"/>
        <family val="2"/>
        <scheme val="minor"/>
      </rPr>
      <t>Group 1</t>
    </r>
    <r>
      <rPr>
        <sz val="8"/>
        <color theme="1"/>
        <rFont val="Calibri"/>
        <family val="2"/>
        <scheme val="minor"/>
      </rPr>
      <t xml:space="preserve">
IV conivaptan premixed bag 20 mg loading dose over 30 min + 20 mg daily continuous infusion
2 days
+
Fluid restriction &lt;2L/day
</t>
    </r>
    <r>
      <rPr>
        <u/>
        <sz val="8"/>
        <color theme="1"/>
        <rFont val="Calibri"/>
        <family val="2"/>
        <scheme val="minor"/>
      </rPr>
      <t>Group 2</t>
    </r>
    <r>
      <rPr>
        <sz val="8"/>
        <color theme="1"/>
        <rFont val="Calibri"/>
        <family val="2"/>
        <scheme val="minor"/>
      </rPr>
      <t xml:space="preserve">
IV conivaptan premixed bag 
Placebo loading dose + 20 mg daily continuous infusion
2 days
+
Fluid restriction &lt;2L/day
</t>
    </r>
    <r>
      <rPr>
        <u/>
        <sz val="8"/>
        <color theme="1"/>
        <rFont val="Calibri"/>
        <family val="2"/>
        <scheme val="minor"/>
      </rPr>
      <t xml:space="preserve">
Group 3</t>
    </r>
    <r>
      <rPr>
        <sz val="8"/>
        <color theme="1"/>
        <rFont val="Calibri"/>
        <family val="2"/>
        <scheme val="minor"/>
      </rPr>
      <t xml:space="preserve">
IV conivaptan ampul
20 mg loading dose over 30 min+ 20 mg daily continuous infusion
2 days
+
Fluid restriction &lt;2L/day</t>
    </r>
  </si>
  <si>
    <t>Sequence adequately generated? UNCLEAR
Allocation adequately concealed?  UNCLEAR
Participants blinded to the treatment allocation? UNCLEAR
All personnel blinded to treatment allocation? UNCLEAR
Outcome assessment done blinded to  treatment allocation? YES
Outcome measured for all patients? NO
All expected patient important outcomes measured? NO
Study sponsored by the pharmaceutical industry? YES</t>
  </si>
  <si>
    <t>Sex 47 % men
Age 63 years (range 18-89)
[Na] 126 ± 4 mmol/L (range 117-130)
Symptoms NS
61% euvolaemic, 39% hypervolaemic</t>
  </si>
  <si>
    <t>IV conivaptan
20 mg once daily
2 days
+
NS
IV conivaptan
20 mg twice daily
2 days
+
NS</t>
  </si>
  <si>
    <t>Placebo 
twice daily
2 days
+
NS</t>
  </si>
  <si>
    <t>Sequence adequately generated? UNCLEAR
Allocation adequately concealed?  UNCLEAR
Participants blinded to the treatment allocation? UNCLEAR
All personnel in blinded to treatment allocation? UNCLEAR
Outcome assessment blinded to  treatment allocation? UNCLEAR
Outcome measured for all patients? NO
All expected patient important outcomes measured? UNCLEAR
Study sponsored by the pharmaceutical industry? YES</t>
  </si>
  <si>
    <r>
      <t xml:space="preserve">Change in average baseline adjusted AUC [Na] expressed as least squares mean (mmol </t>
    </r>
    <r>
      <rPr>
        <sz val="8"/>
        <rFont val="Calibri"/>
        <family val="2"/>
      </rPr>
      <t>· h</t>
    </r>
    <r>
      <rPr>
        <sz val="8"/>
        <rFont val="Calibri"/>
        <family val="2"/>
        <scheme val="minor"/>
      </rPr>
      <t>/L)</t>
    </r>
  </si>
  <si>
    <r>
      <t xml:space="preserve">Normalized average daily nAUC for for day 0-60 expressed as least squares mean (mmol </t>
    </r>
    <r>
      <rPr>
        <sz val="8"/>
        <rFont val="Calibri"/>
        <family val="2"/>
      </rPr>
      <t>· h</t>
    </r>
    <r>
      <rPr>
        <sz val="8"/>
        <rFont val="Calibri"/>
        <family val="2"/>
        <scheme val="minor"/>
      </rPr>
      <t>/L)</t>
    </r>
  </si>
  <si>
    <t>Georghiade
2004</t>
  </si>
  <si>
    <t>Schrier
2006
SALT-1</t>
  </si>
  <si>
    <t>Schrier
2006
SALT-2</t>
  </si>
  <si>
    <t>Abraham
2012
HARMONY</t>
  </si>
  <si>
    <t>Group 1: 20/24
Group 2: 19/22</t>
  </si>
  <si>
    <t>3/23</t>
  </si>
  <si>
    <t>9/46</t>
  </si>
  <si>
    <t>6/23</t>
  </si>
  <si>
    <t>Group 1: 17/35
Group 2: 25/41</t>
  </si>
  <si>
    <t>Group 1: 6.3 mmol/L in 35 pts
Group 2: 7.8 mmol/L in 41 pts</t>
  </si>
  <si>
    <t>11/42</t>
  </si>
  <si>
    <t>2.7 mmol/L in 42 pts</t>
  </si>
  <si>
    <t>Group 1: 4/35
Group 2: 6/41</t>
  </si>
  <si>
    <t>2/42</t>
  </si>
  <si>
    <t>Group 1: 0/35
Group 2: 0/41</t>
  </si>
  <si>
    <t>0/42</t>
  </si>
  <si>
    <t>Group 1: 2/27
Group 2: 0/26</t>
  </si>
  <si>
    <t>3/30</t>
  </si>
  <si>
    <t>Group 1: 18/27
Group 2: 23/26</t>
  </si>
  <si>
    <t>6/30</t>
  </si>
  <si>
    <t>Group 1: 634 ± 84 mmol · h/L in 24 pts
Group 2: 953 ± 86 mmol · h/L in 25 pts</t>
  </si>
  <si>
    <t>88 ± 81 mmol · h/L in 23 pts</t>
  </si>
  <si>
    <t>Group 1: 7.2 ± 0.9 mmol/L in 24 pts
Group 2: 9.1 ± 0.9 in 25 pts</t>
  </si>
  <si>
    <t>1.6 ± 0.9 in 23 pts</t>
  </si>
  <si>
    <t>Group 1: 2/27
Group 2: 3/26</t>
  </si>
  <si>
    <t>0/30</t>
  </si>
  <si>
    <t>Group 1: 7/27
Group 2: 2/26</t>
  </si>
  <si>
    <t>4/30</t>
  </si>
  <si>
    <t>Group 1: 6/22
Group 2: 9/18</t>
  </si>
  <si>
    <t>0/20</t>
  </si>
  <si>
    <t>Group 1: 10/22
Gruop 2: 12/18</t>
  </si>
  <si>
    <t>1/20</t>
  </si>
  <si>
    <t>Group 1: 0.8 ± 0.4 mmol/L/day (range -3.5, 7.0) in 22 pts
Group 2: 1.8 ± 0.5 mmol/L/day (range -1.1, 7.0) in 18 pts</t>
  </si>
  <si>
    <t>0.1 ± 0.2 mmol/L/day (range -1.0, 3.0) in 20 pts</t>
  </si>
  <si>
    <t>Group 1: 0/22
Group 2: 0/18</t>
  </si>
  <si>
    <t>Group 1: 3/22
Group 2: 4/18</t>
  </si>
  <si>
    <t>4/20</t>
  </si>
  <si>
    <t>Group 1: 2/22
Group 2: 2/18</t>
  </si>
  <si>
    <t>2/20</t>
  </si>
  <si>
    <t>Group 1: 49 ± 7 in 22 pts
Group 2: 65 ± 8 in 18 pts</t>
  </si>
  <si>
    <t>49 ± 8 in 20 pts</t>
  </si>
  <si>
    <t>Group 1: 2/24
Group 2: 0/27</t>
  </si>
  <si>
    <t>Group 1: 17/24
Group 2: 22/27</t>
  </si>
  <si>
    <t>11/23</t>
  </si>
  <si>
    <t>Group 1: 621.3 ± 89.0 mmol · h/L in 24 pts
Group 2: 836.2 ± 87.8  mmol · h/L in 27 pts</t>
  </si>
  <si>
    <t>309.2 ± 94.8 mmol · h/L in 23 pts</t>
  </si>
  <si>
    <t>Group 1: 6.5 ± 1.1 mmol/L in 24 pts
Group 2: 8.7 ± 1.1  in 23 pts</t>
  </si>
  <si>
    <t>Group 1: 3/24
Group 2: 2/27</t>
  </si>
  <si>
    <t>0/23</t>
  </si>
  <si>
    <t>Group 1: 7/24
Group 2: 7/24</t>
  </si>
  <si>
    <t>Group 1: 3/24
Group 2: 1/27</t>
  </si>
  <si>
    <t>1/23</t>
  </si>
  <si>
    <t>11/15</t>
  </si>
  <si>
    <t>3/8</t>
  </si>
  <si>
    <t>5.2 ± 4.5 mmol/L in 15 pts</t>
  </si>
  <si>
    <t>0.7 ± 2.1 mmol/L in 8 pts</t>
  </si>
  <si>
    <t>4.7 ± 3.1 mmol/L in 10 pts</t>
  </si>
  <si>
    <t>-0.3 ± 4.0 3 mmol/L in 8 pts</t>
  </si>
  <si>
    <t>82%</t>
  </si>
  <si>
    <t>40%</t>
  </si>
  <si>
    <t>Group 1: 17/28
Group 2: 14/26
Group 3: 18/28</t>
  </si>
  <si>
    <t>5/28</t>
  </si>
  <si>
    <t>Group 1: 4.5 ± 3.5 mmol/L in 28 pts
Group 2: 4.5 ± 4.8 mmol/L in 26 pts
Group 3: 6.6 ± 4.3 mmol/L in 28 pts</t>
  </si>
  <si>
    <t>1.3 ± 4.2 in 28 pts</t>
  </si>
  <si>
    <t>Group 1: -0.7 ± 14  mL/min in 28 pts
Group 2: 7 ± 21  mL/min in 26 pts
Group 3: 0.3 ± 23 mL/min in 28 pts</t>
  </si>
  <si>
    <t>0.4 ± 14 mL/min in 28 pts</t>
  </si>
  <si>
    <t>Group 1: 2/28
Group 2: 3/26
Group 3: 4/28</t>
  </si>
  <si>
    <t>4/28</t>
  </si>
  <si>
    <t>Group 1: 14/28
Group 2: 14/26
Group 3: 16/28</t>
  </si>
  <si>
    <t>17/28</t>
  </si>
  <si>
    <t>27/541</t>
  </si>
  <si>
    <t>220/583</t>
  </si>
  <si>
    <t>279/541</t>
  </si>
  <si>
    <t>310/583</t>
  </si>
  <si>
    <t>5.5 ± 5.6 mmol/L in 162 pts</t>
  </si>
  <si>
    <t>1.85 ± 5.10 mmol/L in 161 pts</t>
  </si>
  <si>
    <t>≈7.5 mmol/L in 51 pts</t>
  </si>
  <si>
    <t>≈5.5 mmol/L in 59 pts</t>
  </si>
  <si>
    <t>9.5 days in 225 pts</t>
  </si>
  <si>
    <t>10.9 days in 216 pts</t>
  </si>
  <si>
    <t>Group 1: 136 ± 5 mmol/L in 15 pts
Group 2: 137 ± 5 mmol/L in 22 pts
Group 3: 137 ± 3 mmol/L in 15 pts</t>
  </si>
  <si>
    <t>134 ± 3 mmol/L in 16 pts</t>
  </si>
  <si>
    <t>14/223</t>
  </si>
  <si>
    <t>3.6 ± 2.7 mmol/L in 102 pts</t>
  </si>
  <si>
    <t>133.9 ± 4.8 mmol/L in 95 pts</t>
  </si>
  <si>
    <t>129.7 ± 4.9 mmol/L in 88 pts</t>
  </si>
  <si>
    <t>0.25 ± 2.1 mmol/L in 103 pts</t>
  </si>
  <si>
    <t>6.2 ± 4.1 mmol/L in 102 pts</t>
  </si>
  <si>
    <t>1.7 ± 3.6 mmol/L in 103 pts</t>
  </si>
  <si>
    <t>135.7 ± 5.0 mmol/L in 95 pts</t>
  </si>
  <si>
    <t>131.0 ± 6.2 in 89 pts</t>
  </si>
  <si>
    <t>50/100</t>
  </si>
  <si>
    <t>34/101</t>
  </si>
  <si>
    <t>4.3 ± 2.9 mmol/L in 123 pts</t>
  </si>
  <si>
    <t>0.4 ± 2.6 mmol/L in 120 pts</t>
  </si>
  <si>
    <t>6.2 ± 3.9 mmol/L in 123 pts</t>
  </si>
  <si>
    <t>1.8 ± 3.8 mmol/L in 120 pts</t>
  </si>
  <si>
    <t>135.3 ± 3.6 mmol/L in 115 pts</t>
  </si>
  <si>
    <t>129.6 ± 5.2 mmol/L in 112 pts</t>
  </si>
  <si>
    <t>135.9 ± 5.9 mmol/L in 114 pts</t>
  </si>
  <si>
    <t>131.5 ± 5.7 mmol/L in 98 pts</t>
  </si>
  <si>
    <t>42/123</t>
  </si>
  <si>
    <t>Group 1: 136 ± 3 mmol/L in 14 pts
Group 2: 140 ± 6 mmol/L in 12 pts</t>
  </si>
  <si>
    <t>130 ± 5 mmol/L in 8 pts</t>
  </si>
  <si>
    <t>Group 1: 11/14
Group 2: 10/12</t>
  </si>
  <si>
    <t>1/8</t>
  </si>
  <si>
    <t>Group 1: 5/14
Group 2: 4/12</t>
  </si>
  <si>
    <t>0/9</t>
  </si>
  <si>
    <t>≈-0.2' mmol/L in 9 pts</t>
  </si>
  <si>
    <t>Group 1: ≈3.5 mmol/L in 9 pts
Group 2: ≈5 mmol/L in 10 pts
Group 3: ≈8 mmol/L in 4 pts</t>
  </si>
  <si>
    <t>Group 1: 0/11
Group 2: 0/12 
Group 3: 5/10</t>
  </si>
  <si>
    <t>0/11</t>
  </si>
  <si>
    <t>Group 1: 20/29
Group 2: 23/26</t>
  </si>
  <si>
    <t>6/29</t>
  </si>
  <si>
    <t>Group 1: 490.9 ± 56.8 mmol · h/L in 29 pts
Group 2: 716.6 ± 60.4 mmol · h/L in 26 pts</t>
  </si>
  <si>
    <t>12.9 ± 61.2 mmol · h/L in 29 pts</t>
  </si>
  <si>
    <t>Group 1: 6.3 ± 0.7 mmol/L in NS  pts
Group 2: 9.4 ± 0.8 mmol/L in NS pts</t>
  </si>
  <si>
    <t>0.8 ± 0.8 mmol/L in NS pts</t>
  </si>
  <si>
    <t>Group 1: 8.1 ± 5.5 mmol/L in 13 pts
Group 2: 4.7 ± 7.9 mmol/L in 17 pts</t>
  </si>
  <si>
    <t>5.2  ± 5.1 mmol/L in 17 pts</t>
  </si>
  <si>
    <t>6.0 ± 0.5 mmol/L in 3 pts</t>
  </si>
  <si>
    <t>-0.7  ± 3.2 mmol/L in 3 pts</t>
  </si>
  <si>
    <t>3/3</t>
  </si>
  <si>
    <t>3.2 ± 0.5 mmol/L in 154 pts</t>
  </si>
  <si>
    <t>0.8 ± 0.6 mmol/L in 52 pts</t>
  </si>
  <si>
    <t>61/154</t>
  </si>
  <si>
    <t>6/52</t>
  </si>
  <si>
    <t>123/153</t>
  </si>
  <si>
    <t>44/52</t>
  </si>
  <si>
    <t>26/153</t>
  </si>
  <si>
    <t>14/52</t>
  </si>
  <si>
    <t>6/153</t>
  </si>
  <si>
    <t>1/52</t>
  </si>
  <si>
    <t>2/153</t>
  </si>
  <si>
    <t>0/52</t>
  </si>
  <si>
    <t>0/153</t>
  </si>
  <si>
    <t>7/153</t>
  </si>
  <si>
    <t>6.7 ±  0.7 mmol/L in 54 pts</t>
  </si>
  <si>
    <t>4.5  ±  0.8 mmol/L in 52 pts</t>
  </si>
  <si>
    <t>24/54</t>
  </si>
  <si>
    <t>12/52</t>
  </si>
  <si>
    <t>-16.1 ± 8.2 sec in NS pts</t>
  </si>
  <si>
    <t>-7.8 ± 8.2 sec in NS pts</t>
  </si>
  <si>
    <t>35/50</t>
  </si>
  <si>
    <t>37/51</t>
  </si>
  <si>
    <t>8/50</t>
  </si>
  <si>
    <t>15/51</t>
  </si>
  <si>
    <t>2/50</t>
  </si>
  <si>
    <t>6/51</t>
  </si>
  <si>
    <t>0/50</t>
  </si>
  <si>
    <t>4/51</t>
  </si>
  <si>
    <t>5/50</t>
  </si>
  <si>
    <t>3/51</t>
  </si>
  <si>
    <t>0/54</t>
  </si>
  <si>
    <t>2.5 ±  0.3 mmol/L in 323 pts</t>
  </si>
  <si>
    <t>1.3  ±  0.3 mmol/L in 329 pts</t>
  </si>
  <si>
    <t>89/323</t>
  </si>
  <si>
    <t>74/329</t>
  </si>
  <si>
    <t>10/323</t>
  </si>
  <si>
    <t>83/329</t>
  </si>
  <si>
    <t>41.3 ± 19.3 days in NS pts</t>
  </si>
  <si>
    <t>42.6  ± 17.6 days in NS pts</t>
  </si>
  <si>
    <t>-7.3 ± 5.1 sec in NS pts</t>
  </si>
  <si>
    <t>-20.9 ± 5.1 sec in NS pts</t>
  </si>
  <si>
    <t>35/322</t>
  </si>
  <si>
    <t>27/322</t>
  </si>
  <si>
    <t>158/322</t>
  </si>
  <si>
    <t>141/322</t>
  </si>
  <si>
    <t>50/322</t>
  </si>
  <si>
    <t>40/322</t>
  </si>
  <si>
    <t>Group 1 : 5.2 mmol/L in 29 pts
Group 2: 6.3 mmol/L in 30 pts
Group 3: 5.3 mmol/L in 29 pts</t>
  </si>
  <si>
    <t>4.7 mmol/L in 28 pts</t>
  </si>
  <si>
    <t>Group 1: 0/29 
Group 2: 3/29
Group 3: 2/30</t>
  </si>
  <si>
    <t>0/28</t>
  </si>
  <si>
    <t>Group 1: 13/29
Group 2: 17/30
Group 3: 19/30</t>
  </si>
  <si>
    <t>12/28</t>
  </si>
  <si>
    <t>Group 1: 2/29
Group 2: 8/30
Group 3: 4/30</t>
  </si>
  <si>
    <t>0.92 in 28 pts</t>
  </si>
  <si>
    <t>Group 1: 1.49 in 29 pts
Group 2: 1.18 in 30 pts
Group 2: 1.15 in 30 pts</t>
  </si>
  <si>
    <t>Group 1: 3.5 mmol/L in 16 pts
Group 2: 6.2 mmol/L in 12 pts</t>
  </si>
  <si>
    <t>-.036 mmol/L in 7 pts</t>
  </si>
  <si>
    <t>Group 1: 12/20
Group 2: 17/20</t>
  </si>
  <si>
    <t>Group 1: 9/20
Group 2: 13/20</t>
  </si>
  <si>
    <t>6/9</t>
  </si>
  <si>
    <t>2/9</t>
  </si>
  <si>
    <t>Group 1: 0/20
Group 2: 1/20</t>
  </si>
  <si>
    <t xml:space="preserve">0/9
</t>
  </si>
  <si>
    <t>Group 1: 5/20
Group 2: 5/20</t>
  </si>
  <si>
    <t>Group 1: 8/20
Group 2: 5/20</t>
  </si>
  <si>
    <t>Group 1: 3/20
Group 2: 0/20</t>
  </si>
  <si>
    <t>Group 1: 0/20
Group 2: 2/20</t>
  </si>
  <si>
    <t>Group 1: RR 6.39 [2.19, 18.63] , p&lt;0.0001
Group 2: RR 6.62 [2.28, 19.27], p&lt;0.0001</t>
  </si>
  <si>
    <t>RR 0.75 [0.30, 1.85], p&lt;0.05</t>
  </si>
  <si>
    <t xml:space="preserve">Group 1: RR 1.85 [1.01, 3.42]
Group 2: RR 0.70 [0.45, 1.08] </t>
  </si>
  <si>
    <t>Comparison1: RR 0.74 [0.13, 4.10] 
Comparison 2: RR 0.16 [0.01, 3.03]</t>
  </si>
  <si>
    <t>Comparison1: RR 3.33 [1.55, 7.15]
Comparison 2: RR 4.42 [2.13, 9.17]</t>
  </si>
  <si>
    <t>Comparison1: RR 5.54 [0.28, 110.42] 
Comparison 2: RR 8.04 [0.43, 148.71]</t>
  </si>
  <si>
    <t>Comparison 1: RR 2.02 [0.67, 6.13] 
Comparison 2: RR 0.58 [0.11, 2.90]</t>
  </si>
  <si>
    <t>Comparison 1: RR 11.87 [0.71, 198.13], p=0.05
Comparison 2: RR 21.00 [1.31, 336.91],  p&lt;0.001</t>
  </si>
  <si>
    <t>Comparison 1: RR 0.68 [0.17, 2.68], p&gt;0.05 
Comparison 2: RR 1.11 [0.32, 3.80], p&gt;0.05</t>
  </si>
  <si>
    <t>Comparison 1: RR 0.91 [0.41, 5.86], p&gt;0.05
Comparison 2: RR 1.11 [0.17, 7.09], p&gt;0.05]</t>
  </si>
  <si>
    <t>Comparison 1: MD 0 [-4.57, 4.57]
Comparison 2: MD 16[10.91, 21.09]</t>
  </si>
  <si>
    <t xml:space="preserve">Comparison 1: RR 0.96 [0.15, 6.25], p&gt;0.05
Comparison 2: RR 0.17 [0.01, 3.40], p&gt;0.05 </t>
  </si>
  <si>
    <t>Comparison 1: RR 1.48 [0.90, 2.44], p=0.014
Comparison 2: RR 1.70 [1.07, 2.71], p=0.014</t>
  </si>
  <si>
    <t xml:space="preserve">Comparison 1: RR 6.72 [0.37, 123.33], p&gt;0.05
Comparison 2: RR 4.29 [0.22, 84.97], p&gt;0.05  </t>
  </si>
  <si>
    <t>Comparison 1: RR 4.80 [0.24, 94.90], p&gt;0.05
Comparison 2: Not estimable</t>
  </si>
  <si>
    <t>RR 1.96 [0.76, 5.03], p=0.049</t>
  </si>
  <si>
    <t>MD 4.50 [1.80, 7.20], p=0.019</t>
  </si>
  <si>
    <t>MD 5.00 [0.08, 9.92], p=0.039</t>
  </si>
  <si>
    <t>ARR 82% vs 40% [Not available], p&lt;0.05</t>
  </si>
  <si>
    <t>Comparison 1: RR 3.40 [1.46, 7.94] , p=0.01
Comparison 2: RR 3.02 [1.26, 7.20], p=0.01
Comparison 3: RR 3.60 [1.55, 8.35] , p=0.01</t>
  </si>
  <si>
    <t>Comparison 1: RR 0.50 [0.10, 2.51], p&gt;0.05
Comparison 2: RR 0.81 [0.20, 3.27], p&gt;0.05
Comparison 3: RR 1.00 [0.28, 3.61], p&gt;0.05</t>
  </si>
  <si>
    <t>Comparison 1: RR 0.82 [0.51, 1.32], p&gt;0.05
Comparison 2: RR 0.89 [0.56, 1.41], p&gt;0.05
Comparison 3: RR 0.94 [0.61, 1.46], p&gt;0.05</t>
  </si>
  <si>
    <t>HR 1.05 [0.85, 1.25], p&gt;0.05</t>
  </si>
  <si>
    <t>HR 1.12 [0.95, 1.25], p&gt;0.05</t>
  </si>
  <si>
    <t>MD ≈7.5 vs ≈5.5 [Not estimable], p not estimable</t>
  </si>
  <si>
    <t>RR 1.06 [0.51, 2.21]</t>
  </si>
  <si>
    <t xml:space="preserve">RR 1.40 [0.94, 2.09], p&gt;0.05 </t>
  </si>
  <si>
    <t>Comparison 1: RR 6.29 [0.98, 40.12]
Comparison 2: RR 6.67 [1.05, 42.43]</t>
  </si>
  <si>
    <t>Comparison 1: RR 7.33 [0.45, 118]
Comparison 2: RR 6.92 [0.42, 114.19]</t>
  </si>
  <si>
    <t>Comparison 1: RR 3.33 [1.57, 7.08]
Comparison 2: RR 4.28 [2.07, 8.84]</t>
  </si>
  <si>
    <t>RR 1 [Not estimable], P not estimable</t>
  </si>
  <si>
    <t>RR 3.43 [1.58, 7.47]</t>
  </si>
  <si>
    <t>MD 'No significant difference</t>
  </si>
  <si>
    <t>RR 0.95 [0.83, 1.09]</t>
  </si>
  <si>
    <t>RR 0.63 [0.36, 1.11]</t>
  </si>
  <si>
    <t>RR 0.64 [0.31, 1.35]</t>
  </si>
  <si>
    <t>MD 2.1 ±  1.0 mmol/L</t>
  </si>
  <si>
    <t>RR 1.93 [1.08, 3.44]</t>
  </si>
  <si>
    <t>MD -16.1 versus -7.8 sec, P=0.48</t>
  </si>
  <si>
    <t>RR 0.96 [0.75, 1.24]</t>
  </si>
  <si>
    <t>RR 0.54 [0.25, 1.17]</t>
  </si>
  <si>
    <t>RR 0.34 [0.07, 1.61]</t>
  </si>
  <si>
    <t>RR 0.11 [0.01, 2.05]</t>
  </si>
  <si>
    <t>RR 0.68 [0.12, 3.90]</t>
  </si>
  <si>
    <t>RR 1.23 [0.94, 1.60]</t>
  </si>
  <si>
    <t>RR 1.33 [1.04, 1.69]</t>
  </si>
  <si>
    <t>MD 41.3 versus 42.6 days, P=0.65</t>
  </si>
  <si>
    <t>RR 1.30 [0.80, 2.09]</t>
  </si>
  <si>
    <t>RR 1.12 [0.95, 1.32]</t>
  </si>
  <si>
    <t>RR 1.25 [0.85, 1.84]</t>
  </si>
  <si>
    <t>Group 1: RR 0.97 [0.15, 6.39]
Group 2: RR 3.73 [0.87, 16.10]
Group 3: RR 6.00 [1.48, 24.39]</t>
  </si>
  <si>
    <t>Group 1: RR 1.05 [0.58, 1.88]
Group 2: RR 1.32 [0.78, 2.25]
Group 3: RR 1.48 [0.89, 2.45]</t>
  </si>
  <si>
    <t>Group 1: not estimable
Group 2: RR 6.55 [0.35, 121.37]
Group 3: RR 4.68 [0.23, 93.37]</t>
  </si>
  <si>
    <t>Group 1: MD 0.57, p&gt;0.05
Group 2: MD 0.26 [-0.32, 0.84]
Group 3: MD 0.23 [-0.37, 0.83]</t>
  </si>
  <si>
    <t>Group 1: RR 2.48 [0.68, 8.95]
Group 2: RR 3.83 [1.11, 13.17]</t>
  </si>
  <si>
    <t>Group 1: RR 0.68 [0.35, 1.32]
Group 2: RR 0.97 [0.56, 1.71]</t>
  </si>
  <si>
    <t>Group 1: not estimable
Group 2: RR 1.43 [0.06, 32.05]</t>
  </si>
  <si>
    <t>Group 1: RR 5.24 [0.32, 85.74]
Group 2: RR 10.00 [0.65, 154.14]</t>
  </si>
  <si>
    <t>Group 1: RR 1.80 [0.47, 6.84]
Group 2: RR 1.13 [0.27, 4.74]</t>
  </si>
  <si>
    <t>Group 1: RR 3.33 [0.19, 58.55]
Group 2: not estimable</t>
  </si>
  <si>
    <t>Group 1: not estimable
Group 2: RR 2.38 [0.13, 45.11]</t>
  </si>
  <si>
    <t>Comparison 1: MD 2.58 mmol/L [not stated], p=0.0001
Comparison 2: MD 5.08 mmol/L [not stated], p=0.0001</t>
  </si>
  <si>
    <t>Comparison 1: RR 2.40 [0.47, 12.34] mmol/L, p=0.29
Comparison 2: RR 3.07 [0.66, 14.35] mmol/L, p=0,29</t>
  </si>
  <si>
    <t>Comparison 1: MD 546  [498.83, 593.17] mmol · h/L, p=0.0001
Comparison 2: MD 865.00 [817.75, 912.25] mmol · h/L, p=0.0001</t>
  </si>
  <si>
    <t>Comparison 1: MD 5.60 [5.13,6.07] mmol/L , p=0.0001
Comparison 2: MD 7.50 [7.03, 7.97] mmol/L, p=0.0001</t>
  </si>
  <si>
    <t>Comparison 1: RR 9.09 [1.27, 64.82], p&lt;0.01
Comparison 2: RR 13.33 [1.92, 92.60], p&lt;0.01</t>
  </si>
  <si>
    <t>Comparison 1: MD 312.10 [259.57, 364.63] mmol · h/L, p=0.03
Comparison 2: MD 527.00 [476.03, 577.97] mmol · h/L, p&lt;0.001</t>
  </si>
  <si>
    <t>Comparison 1: MD 1.8 [1.2, 2.4] mmol/L, p=0.03
Comparison 2: MD 4.0 [3.4, 4.6] mmol/L, p&lt;0.001</t>
  </si>
  <si>
    <t>Comparison 1:RR 1.12 [0.44, 2.83]
Comparison 2: RR 0.99 [0.39, 2.54]</t>
  </si>
  <si>
    <t xml:space="preserve">Comparison 1: RR 2.88 [0.32, 25.68],p&gt;0.05
Comparison 2: RR 2.56 [0.28, 22.92], p&gt;0.05 </t>
  </si>
  <si>
    <t>Comparison 1: MD 3.20 [1.17, 5.23] mmol/L, p&lt;0.01
Comparison 2: MD 3.20 [0.79, 5.61] mmol/L, p&lt;0.01
Comparison 3: MD 5.30 [3.07, 7.53] mmol/L, p&lt;0.01</t>
  </si>
  <si>
    <t>Comparison 1: MD -1.10 [-8.43, 6.23] mL/min, p&gt;0.05
Comparison 2: MD  6.60 [-2.99, 16.19] mL/min , p&gt;0.05
Comparison 3: MD -0.10 [-8.63, 8.43] mL/min, p&gt;0.05</t>
  </si>
  <si>
    <t>MD 3.64 [2.45, 4.83] mmol/L, p&lt;0.001</t>
  </si>
  <si>
    <t>MD '-1.38 [-3.16, 0.41] days, p=0.13</t>
  </si>
  <si>
    <t>Comparison 1: MD 2.00 [-0.93, 4.93] mmol/L
Comparison 2: MD 3.00 [0.45, 5.55] mmol/L
Comparison 3: MD 3.00 [0.89, 5.11] mmol/L</t>
  </si>
  <si>
    <t>MD 3.35 [2.69, 4.01] mmol/L, p&lt;0.001</t>
  </si>
  <si>
    <t>MD 4.20 [2.79, 5.61] mmol/L, p&lt;0.001</t>
  </si>
  <si>
    <t>MD 4.50 [3.44, 5.56] mmol/L, p&lt;0.001</t>
  </si>
  <si>
    <t>MD 4.70 [3.07, 6.33] mmol/L, p&lt;0.001</t>
  </si>
  <si>
    <t>RR 1.49 [1.06, 2.08], p&lt;0.05</t>
  </si>
  <si>
    <t>MD 3.88 [3.19, 4.57] mmol/L, p&lt;0.001</t>
  </si>
  <si>
    <t>MD 4.40 [3.43, 5.37] mmol/L, p&lt;0.001</t>
  </si>
  <si>
    <t>MD 5.70 [4.53, 6.87] mmol/L, p&lt;0.001</t>
  </si>
  <si>
    <t>MD 4.40 [2.84, 5.96] mmol/L, p&lt;0.001</t>
  </si>
  <si>
    <t>Comparison 1: MD 6.00 [2.20, 9.80] mmol/L, p=0.011
Comparison 2: MD 10.00 [5.15, 14.85] mmol:L, p&lt;0.001</t>
  </si>
  <si>
    <t>Comparison 1: MD 478.00 [447.61, 508.39] mmol · h/L, p&lt;0.001
Comparison 2: MD 703.70 [671.53, 735.87] mmol · h/L</t>
  </si>
  <si>
    <t>Comparison 1: MD 5.50 [5.09, 5.91] mmol/L
Comparison 2: MD 8.60 [8.17, 9.03] mmol/L</t>
  </si>
  <si>
    <t>Comparison 1: MD 2.90 [-0.95, 6.75] mmol/L
Comparison 2: MD -0.50 [-4.73, 3.73] mmol/L</t>
  </si>
  <si>
    <t>MD 5.3 [Not stated] mmol/L, p=0.2</t>
  </si>
  <si>
    <t>MD 2.40 [2.22, 2.58] mmol/L</t>
  </si>
  <si>
    <t>RR 1.02 [0.11, 9.59]</t>
  </si>
  <si>
    <t>MD 1.20  [1.15, 1.25] mmol/L</t>
  </si>
  <si>
    <t>MD 0.70 [0.41, 0.99]  mmol · h/L, P=0.042</t>
  </si>
  <si>
    <t>MD -7.3 versus -20.9 seconds, P=0.02</t>
  </si>
  <si>
    <t>Group 1: MD 0.5 mmol/L, p=0.55
Group 2: MD 1.6 mmol/L, p&gt;0.05
Group 3: MD 0.6 mmol/L, p&gt;0.05</t>
  </si>
  <si>
    <t>Group 1: MD 3.8 mmol/L, p=0.02
Group 2: MD 6.6 mmol/L, p &lt; 0.001</t>
  </si>
  <si>
    <t xml:space="preserve">Results experimental groups </t>
  </si>
  <si>
    <t>Results control groups</t>
  </si>
  <si>
    <t>Time  point</t>
  </si>
  <si>
    <r>
      <t xml:space="preserve">Age median 64 </t>
    </r>
    <r>
      <rPr>
        <sz val="8"/>
        <color theme="1"/>
        <rFont val="Arial"/>
        <family val="2"/>
      </rPr>
      <t>±</t>
    </r>
    <r>
      <rPr>
        <sz val="8"/>
        <color theme="1"/>
        <rFont val="Calibri"/>
        <family val="2"/>
      </rPr>
      <t xml:space="preserve"> 3.5</t>
    </r>
    <r>
      <rPr>
        <sz val="8"/>
        <color theme="1"/>
        <rFont val="Calibri"/>
        <family val="2"/>
        <scheme val="minor"/>
      </rPr>
      <t xml:space="preserve"> years
Sex 82% men
[Na] 123 </t>
    </r>
    <r>
      <rPr>
        <sz val="8"/>
        <color theme="1"/>
        <rFont val="Arial"/>
        <family val="2"/>
      </rPr>
      <t>±</t>
    </r>
    <r>
      <rPr>
        <sz val="8"/>
        <color theme="1"/>
        <rFont val="Calibri"/>
        <family val="2"/>
      </rPr>
      <t xml:space="preserve"> 2</t>
    </r>
    <r>
      <rPr>
        <sz val="8"/>
        <color theme="1"/>
        <rFont val="Calibri"/>
        <family val="2"/>
        <scheme val="minor"/>
      </rPr>
      <t xml:space="preserve"> mmol/L (range 121-130 mmol/L)
Acute hyponatraemia 0%
Symptoms NS
Underlying disorder central nervous system 36%, oat cell carcinoma 9%, pulmonary tuberculosis 9%, idiopathic 45%</t>
    </r>
  </si>
  <si>
    <t xml:space="preserve">Age range 58 to 89 years 
Sex NS
[Na] 123.5  ± 2.5 mmol/L
Acute hyponatraemia 0%
Symptoms NS
Underlying drug-induced 40%, tumour-associated 30%, CNS lesions 30% </t>
  </si>
  <si>
    <r>
      <t xml:space="preserve">Age 64.6 </t>
    </r>
    <r>
      <rPr>
        <sz val="8"/>
        <rFont val="Arial"/>
        <family val="2"/>
      </rPr>
      <t>±</t>
    </r>
    <r>
      <rPr>
        <sz val="8"/>
        <rFont val="Calibri"/>
        <family val="2"/>
      </rPr>
      <t xml:space="preserve"> 15 years</t>
    </r>
    <r>
      <rPr>
        <sz val="8"/>
        <rFont val="Calibri"/>
        <family val="2"/>
        <scheme val="minor"/>
      </rPr>
      <t xml:space="preserve">
Sex 49% men
[Na] &lt;130 = 53%, [Na] 130-135 =47%
Acute hyponatraemia 0%
Symptoms NS
Underlying chronic heart failure 30%,  cirrhosis 18%, SIADH/other 52%</t>
    </r>
  </si>
  <si>
    <t>IV mozavaptan 0.009, 0.017, 0.1, 0.25, 0.5, or 0.75 mg/kg per day as single doses, lowest dose given on second day
2 days</t>
  </si>
  <si>
    <r>
      <t xml:space="preserve">Case series
</t>
    </r>
    <r>
      <rPr>
        <u/>
        <sz val="8"/>
        <rFont val="Calibri"/>
        <family val="2"/>
        <scheme val="minor"/>
      </rPr>
      <t>Inclusion criteria</t>
    </r>
    <r>
      <rPr>
        <sz val="8"/>
        <rFont val="Calibri"/>
        <family val="2"/>
        <scheme val="minor"/>
      </rPr>
      <t xml:space="preserve">
NS
</t>
    </r>
    <r>
      <rPr>
        <u/>
        <sz val="8"/>
        <rFont val="Calibri"/>
        <family val="2"/>
        <scheme val="minor"/>
      </rPr>
      <t>Exclusion criteria</t>
    </r>
    <r>
      <rPr>
        <sz val="8"/>
        <rFont val="Calibri"/>
        <family val="2"/>
        <scheme val="minor"/>
      </rPr>
      <t xml:space="preserve">
Hyponatraemia due to SIADH
Hospital inpatients</t>
    </r>
  </si>
  <si>
    <r>
      <t xml:space="preserve">Case series
</t>
    </r>
    <r>
      <rPr>
        <u/>
        <sz val="8"/>
        <rFont val="Calibri"/>
        <family val="2"/>
        <scheme val="minor"/>
      </rPr>
      <t>Inclusion criteria</t>
    </r>
    <r>
      <rPr>
        <sz val="8"/>
        <rFont val="Calibri"/>
        <family val="2"/>
        <scheme val="minor"/>
      </rPr>
      <t xml:space="preserve">
Single centre hospitalised patients
[Na] &lt; 128 mmol/L and decreased serum osmolality
Clinically euvolaemic
SIADH defined as inappropriately high urine osmolality, urine [Na] &gt;50 mmol/L, no edema, normal renal, adrenal, and thyroid function
</t>
    </r>
    <r>
      <rPr>
        <u/>
        <sz val="8"/>
        <rFont val="Calibri"/>
        <family val="2"/>
        <scheme val="minor"/>
      </rPr>
      <t>Exclusion criteria</t>
    </r>
    <r>
      <rPr>
        <sz val="8"/>
        <rFont val="Calibri"/>
        <family val="2"/>
        <scheme val="minor"/>
      </rPr>
      <t xml:space="preserve">
Treated with CYP3A4 inhibitor which could not be discontinued</t>
    </r>
  </si>
  <si>
    <t>IV conivaptan 20 mg loading dose followed by 20 mg/24 h in continuous infusion
4 days
+ 
Fluid restriction &lt;1.5 L/24h</t>
  </si>
  <si>
    <r>
      <t xml:space="preserve">Non-comparative study
</t>
    </r>
    <r>
      <rPr>
        <u/>
        <sz val="8"/>
        <rFont val="Calibri"/>
        <family val="2"/>
        <scheme val="minor"/>
      </rPr>
      <t>Inclusion criteria</t>
    </r>
    <r>
      <rPr>
        <sz val="8"/>
        <rFont val="Calibri"/>
        <family val="2"/>
        <scheme val="minor"/>
      </rPr>
      <t xml:space="preserve">
Patients admitted to a neurointensive care unit. 
Symptomatic hyponatraemia, high risk for worsening cerebral oedema, or hyponatraemia resistant
to traditional modalities.
No  concurrent treatment with osmotic diuretics, boluses of hypertonic saline, fludrocortisone, or fluid restriction.
</t>
    </r>
    <r>
      <rPr>
        <u/>
        <sz val="8"/>
        <rFont val="Calibri"/>
        <family val="2"/>
        <scheme val="minor"/>
      </rPr>
      <t xml:space="preserve">
Exclusion criteria</t>
    </r>
    <r>
      <rPr>
        <sz val="8"/>
        <rFont val="Calibri"/>
        <family val="2"/>
        <scheme val="minor"/>
      </rPr>
      <t xml:space="preserve">
Patients with SAH if cerebral salt wasting  suspected.
Doses excluded if the pre-treatment sodium was over 135 mmol/L or if another dose was given within 12 h.
</t>
    </r>
  </si>
  <si>
    <t>Age not stated
Sex 72% men
[Na] 131.4 ± 3.0 mmol/L
Acute hyponatraemia 100%, duration &lt;24-48 hours
Symptoms NS
Underlying intracranial haemorrage 44%, brain tumor 17%, Guillain-Barré 11%, traumatic brain injury 11%, other intracranial problems 17%</t>
  </si>
  <si>
    <t>IV conivaptan  20 or 40 mg
Single dose
+ 
With or without continuous infusion of hypertonic fluids (ranging from
1.25% to 2% saline) at physician discretion.</t>
  </si>
  <si>
    <r>
      <t xml:space="preserve">Retrospective before-after study
</t>
    </r>
    <r>
      <rPr>
        <u/>
        <sz val="8"/>
        <rFont val="Calibri"/>
        <family val="2"/>
        <scheme val="minor"/>
      </rPr>
      <t>Inclusion criteria</t>
    </r>
    <r>
      <rPr>
        <sz val="8"/>
        <rFont val="Calibri"/>
        <family val="2"/>
        <scheme val="minor"/>
      </rPr>
      <t xml:space="preserve">
Age ≥ 18 years
End-stage liver disease defined as cirrhosis with decompensation manifested by ascites and synthesthetic dysfunction
[Na] &lt;130 mmol/L, that had failed to correct with outpatient management including fluid restriction 1L/day and salt restriction 2g/day
Clinically euvolaemic or hypervolemic
</t>
    </r>
    <r>
      <rPr>
        <u/>
        <sz val="8"/>
        <rFont val="Calibri"/>
        <family val="2"/>
        <scheme val="minor"/>
      </rPr>
      <t>Exclusion criteria</t>
    </r>
    <r>
      <rPr>
        <sz val="8"/>
        <rFont val="Calibri"/>
        <family val="2"/>
        <scheme val="minor"/>
      </rPr>
      <t xml:space="preserve">
Not clearly stated</t>
    </r>
  </si>
  <si>
    <t>Age median 52-55 years
Sex 71% men
[Na] 125  mmol/L (range 121-130 mmol/L)
Acute hyponatraemia 0%
Symptoms NS
Underlyin end-stage liver disease 100%</t>
  </si>
  <si>
    <t>IV conivaptan 20 mg /30 min followed by 20 mg/24 hrs for 1-4 days
1-4 days
+ 
Diuretics witheld in 15 patients</t>
  </si>
  <si>
    <r>
      <t xml:space="preserve">Prospective non-comparative study
</t>
    </r>
    <r>
      <rPr>
        <u/>
        <sz val="8"/>
        <rFont val="Calibri"/>
        <family val="2"/>
        <scheme val="minor"/>
      </rPr>
      <t>Inclusion criteria</t>
    </r>
    <r>
      <rPr>
        <sz val="8"/>
        <rFont val="Calibri"/>
        <family val="2"/>
        <scheme val="minor"/>
      </rPr>
      <t xml:space="preserve">
Hyponatraemia, having completed the 30-day treatment phase and 7 day follow-up phase of the RCT SALT-1 or SALT-2
</t>
    </r>
    <r>
      <rPr>
        <u/>
        <sz val="8"/>
        <rFont val="Calibri"/>
        <family val="2"/>
        <scheme val="minor"/>
      </rPr>
      <t>Exclusion criteria</t>
    </r>
    <r>
      <rPr>
        <sz val="8"/>
        <rFont val="Calibri"/>
        <family val="2"/>
        <scheme val="minor"/>
      </rPr>
      <t xml:space="preserve">
Not stated</t>
    </r>
  </si>
  <si>
    <t>IV conivaptan 20 mg loading dose followed by 20 mg/24 h in continuous infusion
8.5 hours
+ 
Fluid restriction 1000 mL/24h</t>
  </si>
  <si>
    <r>
      <t xml:space="preserve">Before-after study
</t>
    </r>
    <r>
      <rPr>
        <u/>
        <sz val="8"/>
        <rFont val="Calibri"/>
        <family val="2"/>
        <scheme val="minor"/>
      </rPr>
      <t xml:space="preserve">
Inclusion criteria</t>
    </r>
    <r>
      <rPr>
        <sz val="8"/>
        <rFont val="Calibri"/>
        <family val="2"/>
        <scheme val="minor"/>
      </rPr>
      <t xml:space="preserve">
Hospitalized patients treated with at least one intravenous injection of conivaptan
Diagnosis of clinically significant hyponatraemia caused by SIADH, defined as euvolaemic hypoosmolal hyponatraemia (serum sodium &lt;130 mmol/L and serum osmolality &lt;280 mOsm/kg) with inappropriate urinary concentration (urine osmolality &gt;100 mOsm/kg and urine sodium &gt;20 mmol/L) 
Documented failure to correct hyponatraemiadespite at least 24 hours of free water restriction (&lt;1 litre)
Age &gt;18
Lack of concomitant treatment with hypertonic saline or demeclocycline. Definition of SIADH was taken from published literature and included patients with urine sodium &gt;20 mmol/L.
</t>
    </r>
    <r>
      <rPr>
        <u/>
        <sz val="8"/>
        <rFont val="Calibri"/>
        <family val="2"/>
        <scheme val="minor"/>
      </rPr>
      <t xml:space="preserve">
Exclusion criteria</t>
    </r>
    <r>
      <rPr>
        <sz val="8"/>
        <rFont val="Calibri"/>
        <family val="2"/>
        <scheme val="minor"/>
      </rPr>
      <t xml:space="preserve">
</t>
    </r>
  </si>
  <si>
    <t>Age not stated
Sex 61% men
[Na]121 (range 117–128)
Acute hyponatraemia
Symptoms
Underlying pulmonary disease 67%, central nervous system 5.5%, post-operative 11%, head-and neck 5.5%, drug-induced 5.5%, idiopathic 5.5%</t>
  </si>
  <si>
    <t>IV conivaptan dose according to treating physician's discretion
Median 13 hours (range 1-60 hours)
+ 
Fluid restriction 1 L/24h</t>
  </si>
  <si>
    <t>Fluid restriction 1L/24h for at least 1 day</t>
  </si>
  <si>
    <r>
      <t xml:space="preserve">Case series
</t>
    </r>
    <r>
      <rPr>
        <u/>
        <sz val="8"/>
        <rFont val="Calibri"/>
        <family val="2"/>
        <scheme val="minor"/>
      </rPr>
      <t xml:space="preserve">
Inclusion criteria</t>
    </r>
    <r>
      <rPr>
        <sz val="8"/>
        <rFont val="Calibri"/>
        <family val="2"/>
        <scheme val="minor"/>
      </rPr>
      <t xml:space="preserve">
Multicentre
inpatients aged 20 to 74 years
Malignant tumors that might cause ectopic SIADH
Diagnostic criteria of ectopic SIADH as defined by Bartter and Schwartz: 
[Na]  124 mmol/L, persistent urinary sodium excretion, normal renal, adrenal, and thyroid function, and
no evidence of oedema or dehydration.
</t>
    </r>
    <r>
      <rPr>
        <u/>
        <sz val="8"/>
        <rFont val="Calibri"/>
        <family val="2"/>
        <scheme val="minor"/>
      </rPr>
      <t xml:space="preserve">
Exclusion criteria
</t>
    </r>
    <r>
      <rPr>
        <sz val="8"/>
        <rFont val="Calibri"/>
        <family val="2"/>
        <scheme val="minor"/>
      </rPr>
      <t>NS</t>
    </r>
  </si>
  <si>
    <r>
      <t xml:space="preserve">Age 64 years (range: 48-78)
Sex 63% men
[Na]122.8 </t>
    </r>
    <r>
      <rPr>
        <sz val="8"/>
        <color theme="1"/>
        <rFont val="Calibri"/>
        <family val="2"/>
      </rPr>
      <t xml:space="preserve">± </t>
    </r>
    <r>
      <rPr>
        <sz val="8"/>
        <color theme="1"/>
        <rFont val="Calibri"/>
        <family val="2"/>
        <scheme val="minor"/>
      </rPr>
      <t>6.7 mmol/L
Acute hyponatraemia 0%
Symptoms NS
Underlying Small cell lung cancer 88%, thymic cell cancer 6%, cervical cancer 6%</t>
    </r>
  </si>
  <si>
    <t>Oral mozavaptan  30 mg once daily
7 days
+ 
Fluid restriction for those patients in which it had already begun
Demeclocycline, lithium chloride or urea not permitted</t>
  </si>
  <si>
    <r>
      <t xml:space="preserve">Interrupted time-series
</t>
    </r>
    <r>
      <rPr>
        <u/>
        <sz val="8"/>
        <color theme="1"/>
        <rFont val="Calibri"/>
        <family val="2"/>
        <scheme val="minor"/>
      </rPr>
      <t>Inclusion criteria</t>
    </r>
    <r>
      <rPr>
        <sz val="8"/>
        <color theme="1"/>
        <rFont val="Calibri"/>
        <family val="2"/>
        <scheme val="minor"/>
      </rPr>
      <t xml:space="preserve">
Outpatients, multicentric (N=?)
Previously included in open extension of SALT (Saltwater)
Age ≥ 18 years
[Na] 115-132 mmol/L for at least 72 hours due to SIADH
Hypo-osmolality, urinary osmolality &gt;100 mOsm/kg H2O
Urinary [Na] &gt;30 mmol/L with 'normal' salt and water intake
Normale renal and adrenal function
</t>
    </r>
    <r>
      <rPr>
        <u/>
        <sz val="8"/>
        <color theme="1"/>
        <rFont val="Calibri"/>
        <family val="2"/>
        <scheme val="minor"/>
      </rPr>
      <t>Exclusion criteria</t>
    </r>
    <r>
      <rPr>
        <sz val="8"/>
        <color theme="1"/>
        <rFont val="Calibri"/>
        <family val="2"/>
        <scheme val="minor"/>
      </rPr>
      <t xml:space="preserve">
'Transient' hyponatraemia
Heart failure
Symptomatic liver disease 
AST or ALT &lt; 2 x upper normal limit
Gycaemia &gt;200 mg/dL
Symptomatic gastric ulcer</t>
    </r>
  </si>
  <si>
    <t>Sex 50% men
Age 73 ± 17 years (range 28-89 years)
[Na] 125 ± 3 mmol/L
Acute Hyponatraemia 0%
Symptoms NS
Associated with idiopathic SIADH (75%), central nervous system disorders (25%)</t>
  </si>
  <si>
    <t>Urea orally mixed with orange juice or syrup titrated to [Na]
15-30 g  titrated to [Na]
12 months
+ 
NS</t>
  </si>
  <si>
    <t>Oral satavaptan or oral tolvaptan
5-25 mg once daily or 30-60 mg once daily titrated to [Na]
12 months</t>
  </si>
  <si>
    <r>
      <t xml:space="preserve">Age range 66-88 years
Sex NS
[Na] 123 </t>
    </r>
    <r>
      <rPr>
        <sz val="8"/>
        <color theme="1"/>
        <rFont val="Calibri"/>
        <family val="2"/>
      </rPr>
      <t>±</t>
    </r>
    <r>
      <rPr>
        <sz val="8"/>
        <color theme="1"/>
        <rFont val="Calibri"/>
        <family val="2"/>
        <scheme val="minor"/>
      </rPr>
      <t xml:space="preserve">  4 mmol/L
60% SIADH associated with pneumonia 30%, lung cancer 15%, subarachnoid haemorrage 7%, idipathic 7%. 
40% chronic heart failure</t>
    </r>
  </si>
  <si>
    <t>aspartaat aminotransferase</t>
  </si>
  <si>
    <t xml:space="preserve">Berl 
2010
</t>
  </si>
  <si>
    <t>Treatment-emergent adverse events during follow-up at mean 1.9 years</t>
  </si>
  <si>
    <t>Hsu
2005</t>
  </si>
  <si>
    <r>
      <t xml:space="preserve">Case series
</t>
    </r>
    <r>
      <rPr>
        <u/>
        <sz val="8"/>
        <color theme="1"/>
        <rFont val="Calibri"/>
        <family val="2"/>
        <scheme val="minor"/>
      </rPr>
      <t>Inclusion criteria</t>
    </r>
    <r>
      <rPr>
        <sz val="8"/>
        <color theme="1"/>
        <rFont val="Calibri"/>
        <family val="2"/>
        <scheme val="minor"/>
      </rPr>
      <t xml:space="preserve">
[Na] &lt;130 mmol/L
Neurologic symptoms: seizures, delirium, coma
Previously normal [Na]
</t>
    </r>
    <r>
      <rPr>
        <u/>
        <sz val="8"/>
        <color theme="1"/>
        <rFont val="Calibri"/>
        <family val="2"/>
        <scheme val="minor"/>
      </rPr>
      <t>Exclusion criteria</t>
    </r>
    <r>
      <rPr>
        <sz val="8"/>
        <color theme="1"/>
        <rFont val="Calibri"/>
        <family val="2"/>
        <scheme val="minor"/>
      </rPr>
      <t xml:space="preserve">
Endocrine disorders, renal failure, hepatic enecephalopathy
Organic brain lesion on computed tomography</t>
    </r>
  </si>
  <si>
    <t>Sex 18% men
Age median 54 (range 22-80) years
[Na] 115 ± 4 mmol/L
Acute hyponatraemia 100%
Symptoms of seizure 54%, delerium 36%</t>
  </si>
  <si>
    <t>NaCl 3% 250-750 mL
+
furosemide 20 mg in 4/11 cases</t>
  </si>
  <si>
    <t>[Na] increase average per hour</t>
  </si>
  <si>
    <t>1.6 ± 0.5 mmol/L/h in 11 pts</t>
  </si>
  <si>
    <t>Neurologic sequellae</t>
  </si>
  <si>
    <t>0/11 pts</t>
  </si>
  <si>
    <t>13/220</t>
  </si>
  <si>
    <t>Jaber
2011</t>
  </si>
  <si>
    <t>Vasopressin receptor antagonist
Versus
Placebo</t>
  </si>
  <si>
    <r>
      <t xml:space="preserve">Systematic review
</t>
    </r>
    <r>
      <rPr>
        <u/>
        <sz val="8"/>
        <color theme="1"/>
        <rFont val="Calibri"/>
        <family val="2"/>
        <scheme val="minor"/>
      </rPr>
      <t>Inclusion criteria</t>
    </r>
    <r>
      <rPr>
        <sz val="8"/>
        <color theme="1"/>
        <rFont val="Calibri"/>
        <family val="2"/>
        <scheme val="minor"/>
      </rPr>
      <t xml:space="preserve">
RCTs comparing any vasopressin receptor antagonist versus placebo, no treatment and/or fluid restriction for the treatment of hypervolemic or euvolemic hyponatremia. 
Trials assessing patients with various baseline serum sodium concentration  included if results  reported for  subgroup of hyponatraemic patients. 
If different doses of the drug were compared versus placebo/no treatment,  the highest dose was used as the treatment arm for analysis of continuous variables and the combination of all doses as the treatment arm for analysis of dichotomous variables.
</t>
    </r>
    <r>
      <rPr>
        <u/>
        <sz val="8"/>
        <color theme="1"/>
        <rFont val="Calibri"/>
        <family val="2"/>
        <scheme val="minor"/>
      </rPr>
      <t xml:space="preserve">
Exclusion criteria</t>
    </r>
    <r>
      <rPr>
        <sz val="8"/>
        <color theme="1"/>
        <rFont val="Calibri"/>
        <family val="2"/>
        <scheme val="minor"/>
      </rPr>
      <t xml:space="preserve">
NS
</t>
    </r>
  </si>
  <si>
    <r>
      <t xml:space="preserve">Systematic review
</t>
    </r>
    <r>
      <rPr>
        <u/>
        <sz val="8"/>
        <color theme="1"/>
        <rFont val="Calibri"/>
        <family val="2"/>
        <scheme val="minor"/>
      </rPr>
      <t xml:space="preserve">
Inclusion criteria
</t>
    </r>
    <r>
      <rPr>
        <sz val="8"/>
        <color theme="1"/>
        <rFont val="Calibri"/>
        <family val="2"/>
        <scheme val="minor"/>
      </rPr>
      <t xml:space="preserve">RCTs  comparing any vasopressin receptor antagonist versus placebo, no treatment and/or fluid restriction for the treatment and examined efficacy as measured by changes in [Na] 
</t>
    </r>
    <r>
      <rPr>
        <u/>
        <sz val="8"/>
        <color theme="1"/>
        <rFont val="Calibri"/>
        <family val="2"/>
        <scheme val="minor"/>
      </rPr>
      <t xml:space="preserve">
Exclusion criteria</t>
    </r>
    <r>
      <rPr>
        <sz val="8"/>
        <color theme="1"/>
        <rFont val="Calibri"/>
        <family val="2"/>
        <scheme val="minor"/>
      </rPr>
      <t xml:space="preserve">
Studies examining vasopressin receptor antagonists for heart failure regardless [Na]</t>
    </r>
  </si>
  <si>
    <t>conivaptan n=3
lixivaptan n=2
satavaptan n=4
tolvaptan n=6
Hypervolaemic patients only n=5
cirrhosis n=2
heart failure n=3
Euvolaemic patients only n=2
Mixed hypervolaemic/ euvolaemic n=8
Industry sponsored n=15</t>
  </si>
  <si>
    <t xml:space="preserve">conivaptan n=3
lixivaptan n=1
satavaptan n=4
tolvaptan n=3
Hypervolaemic n=1
Euvolaemic n=2
Mixed n=8
</t>
  </si>
  <si>
    <t>A priori design NOT provided
Duplicate study selection and data extraction present
Comprehensive literature search performed
Status of publication (i.e. grey literature) NOT used as inclusion criterion
List of studies (included/excluded) was provided
Characteristics of included studies provided
Scientific quality of included studies assessed and documented
Scientific quality of included studies used appropriately in formulating conclusions
Methodes appropriately used to combine findings of study
Likelyhood of publication bias assessed
Conflict of interest stated</t>
  </si>
  <si>
    <t>A priori design NOT provided
Duplicate study selection and data extraction present
NO comprehensive literature search
Status of publication (i.e. grey literature) NOT used as inclusion criterion
List of studies (included/excluded) was provided
Characteristics of included studies provided
Scientific quality of included studies assessed and documented
Scientific quality of included studies used appropriately in formulating conclusions
Methodes appropriately used to combine findings of study
Likelyhood of publication bias NOT assessed
Conflict of interest stated</t>
  </si>
  <si>
    <t>Early change in [Na] : Change in [Na] from baseline at 3-7 days</t>
  </si>
  <si>
    <t xml:space="preserve">Early change in [Na] from baseline at 5 days </t>
  </si>
  <si>
    <t>Death at median 28  days</t>
  </si>
  <si>
    <t>Early response:  [Na] increase ≥ 135 mmol/L or 
increase ≥ 5-6 mmol/L at Median 5 days</t>
  </si>
  <si>
    <t>Late Response 
[Na] ≥ 135 mmol/L or 
increase ≥5-6 mmol/L at 2-4 weeks</t>
  </si>
  <si>
    <t xml:space="preserve">Results
</t>
  </si>
  <si>
    <t>27 in 464 pts versus 22 in 330 pts
RR 0.79, 95% CI [0.44, 1.42] 
49 deaths, 5 studies, N=794, I²=2%</t>
  </si>
  <si>
    <t>3.1 to 7.2 in 414 pts; range -0.5 to 4.9 mmol/L in 379 pts; 
MD 3.49, 95% CI [2.56, 4.41], 8 studies, N=793,  I²=36%</t>
  </si>
  <si>
    <t>282 in 460 pts versus 214 in 329 pts; 
RR 1.05, 95% CI [0.96, 1.15]
 6 studies, N=789,  I²=0%</t>
  </si>
  <si>
    <t>113 in 576 pts versus 90 in 382 pts; 
RR 0.95, 95% CI [0.75, 1.21]
9 studies, N=958, I²=0%</t>
  </si>
  <si>
    <t>58 in 595 pts versus 42 in 400 pts
RR 0.98, 95% CI [0.67, 1.44], 
9 studies, N=995, I²=0%</t>
  </si>
  <si>
    <t>181 in 310 pts versus 60 in 239 pts; 
RR 2.27, 95% CI [1.79, 2.89] 
4 studies, N=549, I²=0%</t>
  </si>
  <si>
    <t>3.0 to 13 mmol/L range 566 pts; range 0.4 to 3.4 mmol/L in 553 pts
MD 5.27, 95%CI [4.27, 6.26] mmol/L
13 studies, N=1119, I²=70%</t>
  </si>
  <si>
    <t>Late change in [Na] 
Change in [Na+] from baseline at Median 27 days</t>
  </si>
  <si>
    <t>Late change in [Na] 
Change in [Na+] from baseline at 30 days</t>
  </si>
  <si>
    <t xml:space="preserve">
MD 5.7, 95% CI [4.10 to 7.40]
5 studies, N=258, I²=55%</t>
  </si>
  <si>
    <t xml:space="preserve">
MD 4.60, 95% CI [3.60 to 5.50]
2 studies, N=448, I²=%</t>
  </si>
  <si>
    <t>Rapid [Na] correction: As defined by the investigators</t>
  </si>
  <si>
    <t>OR 3.03, 95% CI [1.82 to 5.05]
9 studies, N=995</t>
  </si>
  <si>
    <t xml:space="preserve">
OR 0.67, 95% CI [0.38, 1.18]
6 studies, N=733</t>
  </si>
  <si>
    <t>Hypotension</t>
  </si>
  <si>
    <t>OR 1.21, 95% CI [0.71 to 2.08]
6 studies, N=807</t>
  </si>
  <si>
    <t>435 in 695 pts versus 75 in 430 pts; 
RR 3.15, 95% CI [2.27, 4.37] 
11 studies, N=1125, I²=55%</t>
  </si>
  <si>
    <t>Renal impairment</t>
  </si>
  <si>
    <t>OR 2.64, 95% CI [0.80 to 8.79]
5 studies, N=689</t>
  </si>
  <si>
    <t>29/101</t>
  </si>
  <si>
    <t xml:space="preserve">aspartaat aminotransferase </t>
  </si>
  <si>
    <t>CVP</t>
  </si>
  <si>
    <t>central venous pressure</t>
  </si>
  <si>
    <t>CYP</t>
  </si>
  <si>
    <t>cytochrome P</t>
  </si>
  <si>
    <t>HIV</t>
  </si>
  <si>
    <t>human immunodeficiency virus</t>
  </si>
  <si>
    <t>INR</t>
  </si>
  <si>
    <t>international normalised ratio</t>
  </si>
  <si>
    <t>NYHA</t>
  </si>
  <si>
    <t>New York Heart Association</t>
  </si>
  <si>
    <t>PCW</t>
  </si>
  <si>
    <t>PT</t>
  </si>
  <si>
    <t>prothrombin time</t>
  </si>
  <si>
    <t>syndrom of inappropriate ADH secretion</t>
  </si>
  <si>
    <t>Wbc</t>
  </si>
  <si>
    <t>white blood cell</t>
  </si>
  <si>
    <r>
      <t xml:space="preserve">Randomised controlled trial
</t>
    </r>
    <r>
      <rPr>
        <u/>
        <sz val="8"/>
        <color theme="1"/>
        <rFont val="Calibri"/>
        <family val="2"/>
        <scheme val="minor"/>
      </rPr>
      <t>Inclusion criteria</t>
    </r>
    <r>
      <rPr>
        <sz val="8"/>
        <color theme="1"/>
        <rFont val="Calibri"/>
        <family val="2"/>
        <scheme val="minor"/>
      </rPr>
      <t xml:space="preserve">
Hospitalised patients, multicentre
men and women if  nonlactating/nonpregnant using barrier method of birth control
Euvolaemic or hypervolaemic hyponatraemia 
[Na] 115-130 mmol/L
Age ≥ 18 years
Plasma osmolality &lt;290 mOsm/kg
[glucose] &lt;275 mg/dL
</t>
    </r>
    <r>
      <rPr>
        <u/>
        <sz val="8"/>
        <color theme="1"/>
        <rFont val="Calibri"/>
        <family val="2"/>
        <scheme val="minor"/>
      </rPr>
      <t xml:space="preserve">
Exclusion criteria</t>
    </r>
    <r>
      <rPr>
        <sz val="8"/>
        <color theme="1"/>
        <rFont val="Calibri"/>
        <family val="2"/>
        <scheme val="minor"/>
      </rPr>
      <t xml:space="preserve">
Uncontrolled hypertension, orthostatic hypotension or supine systolic BP &lt;85 mm Hg, uncontrolled arrythmia; untreated severe hypothyroidism, hyperthyroidism, adrenal insufficiency; estimated creatinine clearance &lt;20 mL/min; ALT or AST &gt; 5x upper limit of normal; albumin ≤1.5 g/dL; PT&gt;22 sec or INR &gt;2.0 without anticoagulants or ≥3.0 with therapy; Wbc count &lt;3000/µL; HIV infection or active hepatitis; patients expected to have hyponatremia necessitating emergent treatment during study; concurrent illness that could interfere with study treatment or evaluation; participation in clinical trial with 30 days of screening
</t>
    </r>
  </si>
  <si>
    <r>
      <t xml:space="preserve">Randomised controlled trial
Hyponatraemic subgroup of larger trial
</t>
    </r>
    <r>
      <rPr>
        <u/>
        <sz val="8"/>
        <color theme="1"/>
        <rFont val="Calibri"/>
        <family val="2"/>
        <scheme val="minor"/>
      </rPr>
      <t>Inclusion criteria</t>
    </r>
    <r>
      <rPr>
        <sz val="8"/>
        <color theme="1"/>
        <rFont val="Calibri"/>
        <family val="2"/>
        <scheme val="minor"/>
      </rPr>
      <t xml:space="preserve">
Outpatients, multicentre (n=30)
Chronic heart failure with clinical signs of volume overload
Stable oral furosemide dose (40-240 mg) ≥ 7 days before enrollment
</t>
    </r>
    <r>
      <rPr>
        <u/>
        <sz val="8"/>
        <color theme="1"/>
        <rFont val="Calibri"/>
        <family val="2"/>
        <scheme val="minor"/>
      </rPr>
      <t xml:space="preserve">
Exclusion criteria</t>
    </r>
    <r>
      <rPr>
        <sz val="8"/>
        <color theme="1"/>
        <rFont val="Calibri"/>
        <family val="2"/>
        <scheme val="minor"/>
      </rPr>
      <t xml:space="preserve">
Cardiac surgery &lt; 90 days, myocardial infarction &lt;60 days; sustained ventricular tachycardia, ventricular fibrillation or automatic implantable cardiac defibrillator discharge&lt;30 days
Atrial fibrillation with ventricular rate  115 bpm; Diastolic blood pressure  95 mm Hg; diuretics other than furosemide&lt;14 days; NSAIDS or aspirin 700 mg/day; [creatinine] &gt;3.0 mg/dL or BUN  &gt;60 mg/dL; Serum [K]  &lt;3.4 mmol/L; [digoxin] &gt;2.2 ng/mL; uncontrolled diabetes mellitus; urinary tract obstruction; morbid obesity; history of intrinsic hepatic disease or liver enzymes ≥ 3 x upper limit of normal; any disorder precluding participation or limiting survival; Women if breast-feeding, of childbearing potential, and not using contraception
</t>
    </r>
  </si>
  <si>
    <t>pulmonary capillary wedge pressure</t>
  </si>
  <si>
    <t>Randomised controlled trial
Inclusion criteria
Inpatients, multicentre (9 countries)
Age ≥ 18 years 
[Na ]&lt;130 mmol/L
Fasting blood glucose &lt;126 mg/dL (7 mmol/L), Posm &lt;290 mOsmol/kg
Euvolaemic  or hypervolaemic hyponatraemia presumably related to nonosmotic secretion of AVP associated with underlying conditions 
Females postmenopausal, surgically sterilized, or practicing a barrier method of contraception in addition to using hormone contraceptives. 
Exclusion criteria
Females if breast-feeding or pregnant
Clinical volume depletion or dehydration; symptomatic hypotension, uncontrolled hypertension, arrhythmias requiring pacemaker or emergency treatment; untreated thyroid disorders, adrenal insufficiency; known urinary outflow obstruction unless catheterized; [creatinine] &gt; 2.7 mg/dL, proteinuria &gt;3 g/24h, liver enzymes &gt;3x upper limit of normal; bilirubin ≥2.5 mg/dL, &lt;3x 10³ white blood cells/ L , HIV or active hepatitis; symptomatic hyponatraemia, expected to require emergent treatment , any concurrent illness that could interfere with study treatment or its evaluation;  AVP, oxytocin, or desmopressin or drugs interacting with CYP450 3A4, including certain chemotherapeutic agents, calcium channel blockers, statins, benzodiazepines, and class III antiarrhythmic drugs; medications for SIADH discontinued for 1 week before screening; thiazide diuretics  permitted if therapy  initiated &lt;1 month before study enrollment.</t>
  </si>
  <si>
    <t>Randomised controlled trial
Inclusion criteria
Inpatients - multicentre (N=16 in 2 countries)
Age ≥18 years
Euvolaemic or hypervolaemic hyponatraemia
[Na] 115 to 130 mmol/L
Exclusion criteria
women of childbearing potential with positive pregnancy test; clnical evidence of volume depletion or dehydration; Haemodynamic instability; unable to provide consent due to significantly altered mental status; unable to provide consent due to significantly altered mental status; hypertonic saline administered in previous 24 hours; Expected to require emergent treatment of hyponatraemia suppine systolic blood pressure &lt;85 mmHg; significant orthostatic hypotension</t>
  </si>
  <si>
    <t>Randomised controlled trial
Inclusion criteria
Inpatients - multicentre (N=25 in 3 countries)
Age ≥18 years
Euvolaemic or hypervolaemic hyponatraemia
[Na] 115 to 133 mmol/L
[Glucose] &lt;200 mg/dL
Exclusion criteria
women of childbearing potential with positive pregnancy test; clinical evidence of volume depletion; mechanical circulatory or respiratory support; suppine systolic blood pressure &lt;85 mmHg; history of significant orthstatic hypotension; requiring emergent treatment fo hyponatraemia</t>
  </si>
  <si>
    <t>Randomised controlled trial
Inclusion criteria
Inpatients, multicentre
Stable [Na] &lt;130 mmol/L for 3 consecutive days
Exclusion criteria
Child-Pugh &gt;12; [creatinine] ≥ 3 mg/dL without cirrhosis; [creatinine] ≥ 2 mg/dL with cirrhosis; adrenal insufficiency, thyroid dysfunction; fasting blood glucose &gt; 13.8 mmol/L; infection ≤2 weeks; myocardial infarction ≤2 months; surgery or head trauma; surgery or head trauma; systolic blood pressure &lt;80 mm Hg; symptomatic orthostatis hypotension; lithium, vasopressin analogues, demeclocycline, desmopressin, oncologic agents salt tablets or hypertonic saline</t>
  </si>
  <si>
    <t xml:space="preserve">Randomised controlled trial
Inclusion criteria
Out- or inpatients - multicentre (61 in 8 countries)
Age ≥18 years
Diagnosis of chronic euvolaemic hyponatremia
[Na] &lt;135 mmol/L
Asymptomatic or symptoms attributable to hyponatraemia if no immediate treatment required
Exclusion criteria
Acute or transient hyponatraemia, peudohyponatraemia, hypovolaemic hyponatraemia; drug-induced hyponatraemia; hyponatraemia due to hypothyroidism or adrenal insufficiency; hypertonic hyponatraemia, hypokalaemia; demeclocycline, lithium carbonate, urea, or any other vasopressin antagonist within 7 days of participation; supine systolic blood pressure ≤90 mmHg, [creatinine] &gt; 3 mg/dL; uncontrolled diabetes, liver disease, psychogenic polydipsia, urinary tract obstruction, myocardial ischemia, myocardial infarction or cerebrovascular accident within 30 days; neurologic impairment such as dementia, conditions causing inability to respond to thirst; NYHA III or IV
</t>
  </si>
  <si>
    <t>Randomised controlled trial
Inclusion criteria
Inpatients - multicentre (N=173 in 14 countries)
Age ≥18 years
Hospitalized for acute worsening of chronic heart failure: NYHA III or IV
Clinical or laboratory evidence of volume overload
[Na] &lt;135 mmol/L
Exclusion criteria
Supine systolic blood pressure &lt; 90 mmHg</t>
  </si>
  <si>
    <t xml:space="preserve">Randomised controlled trial
Inclusion criteria
Inpatients-multicentre (4 countries)
Age ≥18 years
Stable [Na] 115-132 mmol/L
Informed consent
Ability to follow verbal and written instructions
Exclusion criteria
Cardiac failure; symptomatic liver disease; ALT or AST &gt; 2x upper limit of normal; Blood glucose ≥ 200 mg/dL; Creatinine &gt;1.7 mg/dL; Hemoglobin &lt;9 g/dL, neutrophils &lt;1500/mm³, platelets&lt;100,000/mm³; Hypothyroidism or adrenal deficiency; Radiotherapy or chemotherapy &lt;2 weeks before drug administration; Demeclocyline &lt; 1month or lithium&lt;2 days; Women of childbearing potential with positive pregnancy test or medically approved contraception method
</t>
  </si>
  <si>
    <t>Randomised controlled trial
Inclusion criteria
Inpatients, multicentre (N=30)
Cirrhosis diagnosed by liver biopsy or combination of clinical, biochemical, ultrasonographical and endoscopical findings
Moderate/tense ascites defined as grade 2- 3 ascites according to previously established criteria
[Na] ≤ 130 mmol/L
Written informed consent
Exclusion criteria
Age &lt;19 years; bilirubin &gt; 8 mg/dL;  INR&gt;3; platelet count &lt;30,000/mm³;  [creatinine] &gt; 2mg/d;  [K] &gt;5.5 mmol/L; HCC &gt; Milan criteria; hepatic encephalopathy &gt; grade 1; bacterial infection/gastrointestinal bleeding &lt;10 days; large-volume paracentesis &lt;7 days prior; cardiac disease, systolic pressure &lt;80 mmHg; Inducer or inhibitors of CYP450 CYP3A &lt;14 days prior.</t>
  </si>
  <si>
    <t>Randomised controlled trial
Inclusion criteria
Inpatients, multicentre (N=48)
Age≥ 18 years
Exclusion criteria
Adrenal insufficiency, untreated hypothyroidism
Clinical or laboratory evidence of hypovolaemia
Fasting glucose ≥ 200 mg/dL, impaired hematological, renal or hepatic function, QTcB interval ≥500 ms, [K]&gt;5 mmol/L, CYP3A4 &lt;2 weeks before study, other AVP V2-receptor antagonists, lithium or demeclocycline &lt;1 month before study, urea &lt;2 days before study|</t>
  </si>
  <si>
    <t xml:space="preserve">Randomised controlled trial
Inclusion criteria
Hospitalised, multicentre 
Age ≥18 years
[Na] &lt;135 mmol/L for 2 consecutive days
Normovolaemia or signs of fluid overload
Exclusion criteria
Acute coronary ischaemic events &lt; 60 days after randomisation; history of sustained ventricular tachycardia or fibrillation; [creatinine] &gt; 2.8 mg/dL
</t>
  </si>
  <si>
    <t xml:space="preserve">Randomised controlled trial
Inclusion criteria
SALT-1
Outpatients, multicentre (N=42)
Age ≥18 years
Euvolemic or hypervolaemic 
Chronic heart failure, cirrhosis, syndrome of inappropriate antidiuretic hormone secretion
[Na] &lt;130 mmol/L in 50% of enrolled, no single disease entity be represented in &gt;50%
Exclusion criteria
Psychogenic polydipsia, head trauma,postoperative conditions, uncontrolled hypothyroidism or adrenal insufficiency; any hyponatremic condition associated with the use of medications that could have been safely withdrawn; Hypovolemic hyponatraemia; cerebrovascular accident, multiple strokes; sustained ventricular tachycardia or fibrillation, severe angina; systolic BP&lt;90 mm Hg; CVP&lt; 5 cm H2O; PCW &lt;5 mm Hg; [creatinine] &gt; 3.5 mg/dL; Child–Pugh &gt;10; severe pulmonary hypertension, urinary tract obstruction; uncontrolled diabetes mellitus; progressive or episodic neurologic disease; little chance of short-term survival or those not tolerating sudden shifts in fluid volumes or pressures; [Na]&lt;120 mmol/L in association with with neurologic impairment
</t>
  </si>
  <si>
    <t>Randomised controlled trial
Inclusion criteria
SALT-2
Outpatients, multicentre (N=42 )
Age ≥18 years
Euvolaemic or hypervolaemic hyponatraemia &lt;135 mmol/L
Chronic heart failure, cirrhosis, syndrome of inappropriate antidiuretic hormone secretion
[Na] &lt;130 mmol/L in 50% of enrolled, no single disease entity be represented in &gt;50%
Exclusion criteria
Psychogenic polydipsia, head trauma,postoperative conditions, uncontrolled hypothyroidism or adrenal ; any hyponatraemic condition associated with medications could be safely withdrawn; hypovolaemic hyponatremia; recent cardiac surgery, myocardial infarction; sustained ventricular tachycardia or fibrillation, severe angina; cerebrovascular accident, multiple strokes; systolic BP&lt;90 mm Hg; CVP&lt; 5 cm H2O; PCW &lt;5 mm Hg; [creatinine] &gt; 3.5 mg/dL; Child–Pugh &gt;10; severe pulmonary hypertension; urinary tract obstruction,; uncontrolled diabetes mellitus; progressive or episodic neurologic disease; little chance of short-term survival or those not tolerating sudden shifts in fluid volumes or pressures; [Na]&lt;120 mmol/L in association with neurologic impairment</t>
  </si>
  <si>
    <t>Randomised controlled trial
Inclusion criteria
Inpatients, multicentre (N=359)
Age ≥18 years
Left ventricular ejection fraction ≤ 40%
Signs of volume expansion
NYHA III/IV
Hospitalization for exacerbation of chronic HF ≤48 hours earlier
Subgroup included in review: [Na] ≤137 mmol/L
Exclusion criteria
Cardiac surgery &lt;60 days of enrollment; Cardiac mechanical support; Biventricular pacemaker &lt;60 days; Comorbid conditions with expected survival &lt;6 months; Acute myocardial infarction at the time of hospitalization; Hemodynamically significant uncorrected primary cardiac valvular disease; Refractory end-stage HF, hemofiltration or dialysis, supine systolic arterial BP&lt; 90 mm Hg; Serum creatinine &gt;3.5 mg/dL, [K+]&gt; 5.5 mmol/L, hemoglobin &lt; 9 g/dL</t>
  </si>
  <si>
    <t>2/23</t>
  </si>
  <si>
    <t>63 in 645 pts versus 7 in 415 pts; 
RR 2.52, 95% CI [1.26, 5.06], 
8 studies, N=1060, I²=5%</t>
  </si>
  <si>
    <t>Early Sodium Increase: Change [Na] at 4 hours</t>
  </si>
  <si>
    <t xml:space="preserve">[  ] </t>
  </si>
  <si>
    <t>serum concentatration</t>
  </si>
  <si>
    <t>HR</t>
  </si>
  <si>
    <t>hazard ratio</t>
  </si>
  <si>
    <t>MD</t>
  </si>
  <si>
    <t>mean difference</t>
  </si>
  <si>
    <t>RR</t>
  </si>
  <si>
    <t>relative risk</t>
  </si>
  <si>
    <t>0.1 mg/kg: NS
0.25 mg/kg group : NS
0.5 mg/kg group: NS, p&lt;0.05</t>
  </si>
  <si>
    <t>Early Sodium Increase: Change [Na] from baseline at 1 day</t>
  </si>
  <si>
    <t>mean change from baseline 5.3 ± 4.4 mmol/L in 10 pts</t>
  </si>
  <si>
    <t>Early Sodium Increase: Change [Na] from baseline at 12 hours</t>
  </si>
  <si>
    <t>mean change from baseline 6.31 ± 3.0 mmol/L in 19 pts</t>
  </si>
  <si>
    <t>Early Sodium Increase: Change [Na] from baseline at 2 days</t>
  </si>
  <si>
    <t>mean change from basline 3.7 mmol/L, p&lt;0.001;
mean change from baseline 6.6 mmol/L, p&lt;0.04</t>
  </si>
  <si>
    <t>Death: Death during follow-upat mean 1.9 years</t>
  </si>
  <si>
    <t>19/111 (17.12%)</t>
  </si>
  <si>
    <t xml:space="preserve">105/111 </t>
  </si>
  <si>
    <t>Adverse events leading to discontinuation or death: Adverse events leading to discontinuation or death at mean 1.9 years</t>
  </si>
  <si>
    <t>30/111</t>
  </si>
  <si>
    <t>Rapid sodium Increase</t>
  </si>
  <si>
    <t>1/1, [Na] increase 16 mmol/L/8.5 h</t>
  </si>
  <si>
    <t>Early Sodium Increase:  [Na] at 1 day</t>
  </si>
  <si>
    <r>
      <t>129.2 ± 2.6 mmol/L versus 121.7 ± 3.3 mmol/Lin 18 pts
mean difference 7.44 ± 4.3 mmol/L</t>
    </r>
    <r>
      <rPr>
        <sz val="8"/>
        <rFont val="Calibri"/>
        <family val="2"/>
        <scheme val="minor"/>
      </rPr>
      <t>, p&lt;0.001</t>
    </r>
  </si>
  <si>
    <t>Adverse event: rapid [Na] increase: ≥12 mmol/L/24 h at 1 day</t>
  </si>
  <si>
    <t>3/18 (17%)</t>
  </si>
  <si>
    <t>Early Sodium increase: [Na] at 7 days</t>
  </si>
  <si>
    <t>133.3 ± 8.3 mmol/L versus 122.8 ± 6.7 mmol/L in 16 pts
mean difference 11.4 mmol/L</t>
  </si>
  <si>
    <t>11/16 (70%)</t>
  </si>
  <si>
    <t>Adverse events requiring drug withdrawal: 
Anorexia requiring drug withdrawal at 7 days</t>
  </si>
  <si>
    <t>1/16 (6.25%)</t>
  </si>
  <si>
    <t>126 to 142 mmol/L in 24 hours with symptoms of orthostasis and confusion</t>
  </si>
  <si>
    <t>Very early sodium increase after one dose</t>
  </si>
  <si>
    <r>
      <t xml:space="preserve">123 </t>
    </r>
    <r>
      <rPr>
        <sz val="8"/>
        <color theme="1"/>
        <rFont val="Calibri"/>
        <family val="2"/>
      </rPr>
      <t>±</t>
    </r>
    <r>
      <rPr>
        <sz val="8"/>
        <color theme="1"/>
        <rFont val="Calibri"/>
        <family val="2"/>
        <scheme val="minor"/>
      </rPr>
      <t xml:space="preserve"> 4 to 129 </t>
    </r>
    <r>
      <rPr>
        <sz val="8"/>
        <color theme="1"/>
        <rFont val="Calibri"/>
        <family val="2"/>
      </rPr>
      <t>±</t>
    </r>
    <r>
      <rPr>
        <sz val="8"/>
        <color theme="1"/>
        <rFont val="Calibri"/>
        <family val="2"/>
        <scheme val="minor"/>
      </rPr>
      <t xml:space="preserve"> 4 mmol/L in 13 pts, p&lt;0.05</t>
    </r>
  </si>
</sst>
</file>

<file path=xl/styles.xml><?xml version="1.0" encoding="utf-8"?>
<styleSheet xmlns="http://schemas.openxmlformats.org/spreadsheetml/2006/main">
  <fonts count="28">
    <font>
      <sz val="11"/>
      <color theme="1"/>
      <name val="Calibri"/>
      <family val="2"/>
      <scheme val="minor"/>
    </font>
    <font>
      <sz val="11"/>
      <color theme="1"/>
      <name val="Calibri"/>
      <family val="2"/>
    </font>
    <font>
      <b/>
      <sz val="11"/>
      <name val="Calibri"/>
      <family val="2"/>
      <scheme val="minor"/>
    </font>
    <font>
      <sz val="11"/>
      <color theme="1"/>
      <name val="Arial"/>
      <family val="2"/>
    </font>
    <font>
      <sz val="11"/>
      <name val="Calibri"/>
      <family val="2"/>
    </font>
    <font>
      <b/>
      <sz val="11"/>
      <color theme="1"/>
      <name val="Calibri"/>
      <family val="2"/>
      <scheme val="minor"/>
    </font>
    <font>
      <sz val="8"/>
      <color theme="1"/>
      <name val="Calibri"/>
      <family val="2"/>
      <scheme val="minor"/>
    </font>
    <font>
      <sz val="6.05"/>
      <color theme="1"/>
      <name val="Calibri"/>
      <family val="2"/>
    </font>
    <font>
      <sz val="8"/>
      <color theme="1"/>
      <name val="Calibri"/>
      <family val="2"/>
    </font>
    <font>
      <u/>
      <sz val="8"/>
      <color theme="1"/>
      <name val="Calibri"/>
      <family val="2"/>
      <scheme val="minor"/>
    </font>
    <font>
      <sz val="8"/>
      <name val="Calibri"/>
      <family val="2"/>
      <scheme val="minor"/>
    </font>
    <font>
      <b/>
      <u/>
      <sz val="8"/>
      <color theme="1"/>
      <name val="Calibri"/>
      <family val="2"/>
      <scheme val="minor"/>
    </font>
    <font>
      <sz val="9"/>
      <name val="Calibri"/>
      <family val="2"/>
      <scheme val="minor"/>
    </font>
    <font>
      <u/>
      <sz val="9"/>
      <name val="Calibri"/>
      <family val="2"/>
      <scheme val="minor"/>
    </font>
    <font>
      <sz val="9"/>
      <color theme="1"/>
      <name val="Calibri"/>
      <family val="2"/>
      <scheme val="minor"/>
    </font>
    <font>
      <u/>
      <sz val="9"/>
      <color theme="1"/>
      <name val="Calibri"/>
      <family val="2"/>
      <scheme val="minor"/>
    </font>
    <font>
      <b/>
      <sz val="8"/>
      <name val="Calibri"/>
      <family val="2"/>
      <scheme val="minor"/>
    </font>
    <font>
      <vertAlign val="subscript"/>
      <sz val="8"/>
      <color theme="1"/>
      <name val="Calibri"/>
      <family val="2"/>
      <scheme val="minor"/>
    </font>
    <font>
      <u/>
      <sz val="8"/>
      <name val="Calibri"/>
      <family val="2"/>
      <scheme val="minor"/>
    </font>
    <font>
      <b/>
      <sz val="8"/>
      <color indexed="9"/>
      <name val="Calibri"/>
      <family val="2"/>
    </font>
    <font>
      <sz val="8"/>
      <name val="Calibri"/>
      <family val="2"/>
    </font>
    <font>
      <u/>
      <sz val="8"/>
      <name val="Calibri"/>
      <family val="2"/>
    </font>
    <font>
      <b/>
      <sz val="8"/>
      <name val="Calibri"/>
      <family val="2"/>
    </font>
    <font>
      <b/>
      <sz val="8"/>
      <color theme="1"/>
      <name val="Calibri"/>
      <family val="2"/>
      <scheme val="minor"/>
    </font>
    <font>
      <b/>
      <sz val="8"/>
      <color theme="1"/>
      <name val="Calibri"/>
      <family val="2"/>
    </font>
    <font>
      <sz val="8"/>
      <name val="Arial"/>
      <family val="2"/>
    </font>
    <font>
      <sz val="8"/>
      <color theme="1"/>
      <name val="Arial"/>
      <family val="2"/>
    </font>
    <font>
      <sz val="8"/>
      <color rgb="FFFF0000"/>
      <name val="Calibri"/>
      <family val="2"/>
      <scheme val="minor"/>
    </font>
  </fonts>
  <fills count="7">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theme="8" tint="0.79998168889431442"/>
        <bgColor indexed="64"/>
      </patternFill>
    </fill>
    <fill>
      <patternFill patternType="solid">
        <fgColor rgb="FFFFFFFF"/>
        <bgColor indexed="64"/>
      </patternFill>
    </fill>
    <fill>
      <patternFill patternType="solid">
        <fgColor rgb="FFFFFF00"/>
        <bgColor indexed="64"/>
      </patternFill>
    </fill>
  </fills>
  <borders count="34">
    <border>
      <left/>
      <right/>
      <top/>
      <bottom/>
      <diagonal/>
    </border>
    <border>
      <left/>
      <right/>
      <top style="hair">
        <color auto="1"/>
      </top>
      <bottom style="hair">
        <color auto="1"/>
      </bottom>
      <diagonal/>
    </border>
    <border>
      <left/>
      <right/>
      <top/>
      <bottom style="hair">
        <color auto="1"/>
      </bottom>
      <diagonal/>
    </border>
    <border>
      <left/>
      <right/>
      <top/>
      <bottom style="dotted">
        <color auto="1"/>
      </bottom>
      <diagonal/>
    </border>
    <border>
      <left/>
      <right/>
      <top style="dotted">
        <color auto="1"/>
      </top>
      <bottom style="dotted">
        <color auto="1"/>
      </bottom>
      <diagonal/>
    </border>
    <border>
      <left/>
      <right/>
      <top style="hair">
        <color auto="1"/>
      </top>
      <bottom/>
      <diagonal/>
    </border>
    <border>
      <left/>
      <right/>
      <top style="hair">
        <color auto="1"/>
      </top>
      <bottom style="dotted">
        <color auto="1"/>
      </bottom>
      <diagonal/>
    </border>
    <border>
      <left/>
      <right/>
      <top style="dotted">
        <color auto="1"/>
      </top>
      <bottom style="hair">
        <color auto="1"/>
      </bottom>
      <diagonal/>
    </border>
    <border>
      <left/>
      <right/>
      <top style="dotted">
        <color auto="1"/>
      </top>
      <bottom/>
      <diagonal/>
    </border>
    <border>
      <left/>
      <right/>
      <top/>
      <bottom style="thin">
        <color indexed="64"/>
      </bottom>
      <diagonal/>
    </border>
    <border>
      <left/>
      <right/>
      <top style="hair">
        <color auto="1"/>
      </top>
      <bottom style="thin">
        <color indexed="64"/>
      </bottom>
      <diagonal/>
    </border>
    <border>
      <left/>
      <right/>
      <top style="dotted">
        <color indexed="64"/>
      </top>
      <bottom style="thin">
        <color indexed="64"/>
      </bottom>
      <diagonal/>
    </border>
    <border>
      <left/>
      <right/>
      <top style="dashed">
        <color auto="1"/>
      </top>
      <bottom/>
      <diagonal/>
    </border>
    <border>
      <left/>
      <right/>
      <top style="dashDotDot">
        <color indexed="64"/>
      </top>
      <bottom style="thin">
        <color indexed="64"/>
      </bottom>
      <diagonal/>
    </border>
    <border>
      <left/>
      <right/>
      <top style="dashDotDot">
        <color auto="1"/>
      </top>
      <bottom style="dashed">
        <color auto="1"/>
      </bottom>
      <diagonal/>
    </border>
    <border>
      <left/>
      <right/>
      <top/>
      <bottom style="dashDot">
        <color auto="1"/>
      </bottom>
      <diagonal/>
    </border>
    <border>
      <left/>
      <right style="thin">
        <color indexed="64"/>
      </right>
      <top/>
      <bottom/>
      <diagonal/>
    </border>
    <border>
      <left/>
      <right style="thin">
        <color indexed="64"/>
      </right>
      <top/>
      <bottom style="thin">
        <color indexed="64"/>
      </bottom>
      <diagonal/>
    </border>
    <border>
      <left style="thin">
        <color indexed="64"/>
      </left>
      <right/>
      <top/>
      <bottom/>
      <diagonal/>
    </border>
    <border>
      <left/>
      <right style="thin">
        <color indexed="64"/>
      </right>
      <top/>
      <bottom style="dashDotDot">
        <color indexed="64"/>
      </bottom>
      <diagonal/>
    </border>
    <border>
      <left/>
      <right/>
      <top/>
      <bottom style="dashDotDot">
        <color indexed="64"/>
      </bottom>
      <diagonal/>
    </border>
    <border>
      <left style="thin">
        <color indexed="64"/>
      </left>
      <right/>
      <top/>
      <bottom style="dashDotDot">
        <color indexed="64"/>
      </bottom>
      <diagonal/>
    </border>
    <border>
      <left style="thin">
        <color indexed="64"/>
      </left>
      <right/>
      <top/>
      <bottom style="thin">
        <color indexed="64"/>
      </bottom>
      <diagonal/>
    </border>
    <border>
      <left/>
      <right style="thin">
        <color indexed="64"/>
      </right>
      <top style="dashDotDot">
        <color indexed="64"/>
      </top>
      <bottom/>
      <diagonal/>
    </border>
    <border>
      <left/>
      <right/>
      <top style="dashDotDot">
        <color indexed="64"/>
      </top>
      <bottom/>
      <diagonal/>
    </border>
    <border>
      <left style="thin">
        <color indexed="64"/>
      </left>
      <right/>
      <top style="dashDotDot">
        <color indexed="64"/>
      </top>
      <bottom/>
      <diagonal/>
    </border>
    <border>
      <left/>
      <right style="thin">
        <color indexed="64"/>
      </right>
      <top style="thin">
        <color indexed="64"/>
      </top>
      <bottom/>
      <diagonal/>
    </border>
    <border>
      <left/>
      <right/>
      <top style="thin">
        <color indexed="64"/>
      </top>
      <bottom/>
      <diagonal/>
    </border>
    <border>
      <left/>
      <right/>
      <top style="dashed">
        <color auto="1"/>
      </top>
      <bottom style="hair">
        <color auto="1"/>
      </bottom>
      <diagonal/>
    </border>
    <border>
      <left/>
      <right/>
      <top style="thin">
        <color indexed="64"/>
      </top>
      <bottom style="thin">
        <color indexed="64"/>
      </bottom>
      <diagonal/>
    </border>
    <border>
      <left/>
      <right/>
      <top style="thin">
        <color indexed="64"/>
      </top>
      <bottom style="hair">
        <color auto="1"/>
      </bottom>
      <diagonal/>
    </border>
    <border>
      <left/>
      <right style="thin">
        <color indexed="64"/>
      </right>
      <top style="thin">
        <color indexed="64"/>
      </top>
      <bottom style="thin">
        <color indexed="64"/>
      </bottom>
      <diagonal/>
    </border>
    <border>
      <left/>
      <right/>
      <top style="thin">
        <color indexed="64"/>
      </top>
      <bottom style="mediumDashDot">
        <color indexed="64"/>
      </bottom>
      <diagonal/>
    </border>
    <border>
      <left/>
      <right/>
      <top style="hair">
        <color auto="1"/>
      </top>
      <bottom style="mediumDashDot">
        <color auto="1"/>
      </bottom>
      <diagonal/>
    </border>
  </borders>
  <cellStyleXfs count="1">
    <xf numFmtId="0" fontId="0" fillId="0" borderId="0"/>
  </cellStyleXfs>
  <cellXfs count="323">
    <xf numFmtId="0" fontId="0" fillId="0" borderId="0" xfId="0"/>
    <xf numFmtId="0" fontId="0" fillId="2" borderId="0" xfId="0" applyFill="1"/>
    <xf numFmtId="0" fontId="0" fillId="2" borderId="0" xfId="0" applyFill="1" applyAlignment="1">
      <alignment horizontal="center"/>
    </xf>
    <xf numFmtId="0" fontId="0" fillId="2" borderId="0" xfId="0" applyFill="1" applyBorder="1"/>
    <xf numFmtId="0" fontId="0" fillId="2" borderId="0" xfId="0" applyFill="1" applyAlignment="1">
      <alignment horizontal="left" wrapText="1"/>
    </xf>
    <xf numFmtId="0" fontId="0" fillId="3" borderId="0" xfId="0" applyFill="1"/>
    <xf numFmtId="0" fontId="4" fillId="3" borderId="0" xfId="0" applyFont="1" applyFill="1"/>
    <xf numFmtId="0" fontId="0" fillId="3" borderId="0" xfId="0" applyFill="1" applyAlignment="1">
      <alignment wrapText="1"/>
    </xf>
    <xf numFmtId="0" fontId="5" fillId="2" borderId="16" xfId="0" applyFont="1" applyFill="1" applyBorder="1"/>
    <xf numFmtId="49" fontId="0" fillId="2" borderId="0" xfId="0" applyNumberFormat="1" applyFill="1"/>
    <xf numFmtId="0" fontId="0" fillId="2" borderId="16" xfId="0" applyFill="1" applyBorder="1"/>
    <xf numFmtId="0" fontId="6" fillId="2" borderId="0" xfId="0" applyFont="1" applyFill="1"/>
    <xf numFmtId="0" fontId="6" fillId="2" borderId="0" xfId="0" applyFont="1" applyFill="1" applyAlignment="1">
      <alignment wrapText="1"/>
    </xf>
    <xf numFmtId="0" fontId="6" fillId="2" borderId="1" xfId="0" applyFont="1" applyFill="1" applyBorder="1" applyAlignment="1">
      <alignment vertical="top"/>
    </xf>
    <xf numFmtId="0" fontId="6" fillId="2" borderId="2" xfId="0" applyFont="1" applyFill="1" applyBorder="1" applyAlignment="1">
      <alignment vertical="top"/>
    </xf>
    <xf numFmtId="0" fontId="6" fillId="2" borderId="0" xfId="0" applyFont="1" applyFill="1" applyAlignment="1">
      <alignment vertical="top"/>
    </xf>
    <xf numFmtId="0" fontId="6" fillId="2" borderId="0" xfId="0" applyFont="1" applyFill="1" applyBorder="1" applyAlignment="1">
      <alignment vertical="top"/>
    </xf>
    <xf numFmtId="0" fontId="6" fillId="2" borderId="0" xfId="0" applyFont="1" applyFill="1" applyBorder="1" applyAlignment="1">
      <alignment horizontal="left" vertical="top" wrapText="1"/>
    </xf>
    <xf numFmtId="0" fontId="6" fillId="2" borderId="0" xfId="0" applyFont="1" applyFill="1" applyAlignment="1">
      <alignment horizontal="left" vertical="top" wrapText="1"/>
    </xf>
    <xf numFmtId="0" fontId="6" fillId="2" borderId="1" xfId="0" applyFont="1" applyFill="1" applyBorder="1" applyAlignment="1">
      <alignment horizontal="left" vertical="top" wrapText="1"/>
    </xf>
    <xf numFmtId="0" fontId="6" fillId="2" borderId="1" xfId="0" applyFont="1" applyFill="1" applyBorder="1" applyAlignment="1">
      <alignment vertical="top" wrapText="1"/>
    </xf>
    <xf numFmtId="0" fontId="6" fillId="2" borderId="2" xfId="0" applyFont="1" applyFill="1" applyBorder="1" applyAlignment="1">
      <alignment horizontal="left" vertical="top" wrapText="1"/>
    </xf>
    <xf numFmtId="0" fontId="6" fillId="2" borderId="2" xfId="0" applyFont="1" applyFill="1" applyBorder="1" applyAlignment="1">
      <alignment vertical="top" wrapText="1"/>
    </xf>
    <xf numFmtId="0" fontId="6" fillId="2" borderId="0" xfId="0" applyFont="1" applyFill="1" applyAlignment="1">
      <alignment vertical="top" wrapText="1"/>
    </xf>
    <xf numFmtId="0" fontId="6" fillId="2" borderId="0" xfId="0" applyFont="1" applyFill="1" applyBorder="1" applyAlignment="1">
      <alignment vertical="top" wrapText="1"/>
    </xf>
    <xf numFmtId="0" fontId="6" fillId="2" borderId="5" xfId="0" applyFont="1" applyFill="1" applyBorder="1" applyAlignment="1">
      <alignment vertical="top" wrapText="1"/>
    </xf>
    <xf numFmtId="0" fontId="6" fillId="2" borderId="1" xfId="0" quotePrefix="1" applyFont="1" applyFill="1" applyBorder="1" applyAlignment="1">
      <alignment vertical="top" wrapText="1"/>
    </xf>
    <xf numFmtId="0" fontId="6" fillId="2" borderId="0" xfId="0" applyFont="1" applyFill="1" applyBorder="1"/>
    <xf numFmtId="0" fontId="6" fillId="2" borderId="0" xfId="0" applyFont="1" applyFill="1" applyAlignment="1">
      <alignment horizontal="center" vertical="top" wrapText="1"/>
    </xf>
    <xf numFmtId="9" fontId="6" fillId="2" borderId="0" xfId="0" applyNumberFormat="1" applyFont="1" applyFill="1" applyAlignment="1">
      <alignment horizontal="center" vertical="top" wrapText="1"/>
    </xf>
    <xf numFmtId="0" fontId="6" fillId="2" borderId="0" xfId="0" applyFont="1" applyFill="1" applyAlignment="1">
      <alignment horizontal="center" wrapText="1"/>
    </xf>
    <xf numFmtId="0" fontId="6" fillId="2" borderId="5" xfId="0" applyFont="1" applyFill="1" applyBorder="1" applyAlignment="1">
      <alignment vertical="top"/>
    </xf>
    <xf numFmtId="0" fontId="6" fillId="2" borderId="1" xfId="0" applyFont="1" applyFill="1" applyBorder="1" applyAlignment="1">
      <alignment horizontal="center" vertical="top" wrapText="1"/>
    </xf>
    <xf numFmtId="9" fontId="6" fillId="2" borderId="1" xfId="0" applyNumberFormat="1" applyFont="1" applyFill="1" applyBorder="1" applyAlignment="1">
      <alignment horizontal="center" vertical="top" wrapText="1"/>
    </xf>
    <xf numFmtId="0" fontId="8" fillId="2" borderId="1" xfId="0" applyFont="1" applyFill="1" applyBorder="1" applyAlignment="1">
      <alignment vertical="top" wrapText="1"/>
    </xf>
    <xf numFmtId="0" fontId="6" fillId="2" borderId="0" xfId="0" applyFont="1" applyFill="1" applyBorder="1" applyAlignment="1">
      <alignment horizontal="center" vertical="top" wrapText="1"/>
    </xf>
    <xf numFmtId="0" fontId="6" fillId="2" borderId="2" xfId="0" applyFont="1" applyFill="1" applyBorder="1" applyAlignment="1">
      <alignment horizontal="center" vertical="top" wrapText="1"/>
    </xf>
    <xf numFmtId="0" fontId="6" fillId="2" borderId="5" xfId="0" applyFont="1" applyFill="1" applyBorder="1" applyAlignment="1">
      <alignment horizontal="center" vertical="top" wrapText="1"/>
    </xf>
    <xf numFmtId="9" fontId="6" fillId="2" borderId="5" xfId="0" applyNumberFormat="1" applyFont="1" applyFill="1" applyBorder="1" applyAlignment="1">
      <alignment horizontal="center" vertical="top" wrapText="1"/>
    </xf>
    <xf numFmtId="0" fontId="6" fillId="5" borderId="0" xfId="0" applyFont="1" applyFill="1" applyAlignment="1">
      <alignment vertical="top"/>
    </xf>
    <xf numFmtId="0" fontId="9" fillId="2" borderId="1" xfId="0" applyFont="1" applyFill="1" applyBorder="1" applyAlignment="1">
      <alignment vertical="top" wrapText="1"/>
    </xf>
    <xf numFmtId="0" fontId="6" fillId="2" borderId="0" xfId="0" applyFont="1" applyFill="1" applyAlignment="1">
      <alignment horizontal="left" vertical="top"/>
    </xf>
    <xf numFmtId="9" fontId="6" fillId="2" borderId="2" xfId="0" applyNumberFormat="1" applyFont="1" applyFill="1" applyBorder="1" applyAlignment="1">
      <alignment horizontal="center" vertical="top" wrapText="1"/>
    </xf>
    <xf numFmtId="9" fontId="6" fillId="2" borderId="0" xfId="0" applyNumberFormat="1" applyFont="1" applyFill="1" applyAlignment="1">
      <alignment vertical="top" wrapText="1"/>
    </xf>
    <xf numFmtId="0" fontId="6" fillId="6" borderId="0" xfId="0" applyFont="1" applyFill="1" applyAlignment="1">
      <alignment vertical="top" wrapText="1"/>
    </xf>
    <xf numFmtId="0" fontId="10" fillId="2" borderId="0" xfId="0" applyFont="1" applyFill="1" applyAlignment="1">
      <alignment horizontal="center" vertical="top" wrapText="1"/>
    </xf>
    <xf numFmtId="0" fontId="10" fillId="2" borderId="0" xfId="0" applyFont="1" applyFill="1" applyAlignment="1">
      <alignment vertical="top" wrapText="1"/>
    </xf>
    <xf numFmtId="0" fontId="0" fillId="2" borderId="0" xfId="0" applyFill="1" applyAlignment="1">
      <alignment vertical="top"/>
    </xf>
    <xf numFmtId="0" fontId="0" fillId="2" borderId="3" xfId="0" applyFill="1" applyBorder="1" applyAlignment="1">
      <alignment horizontal="left" vertical="top" wrapText="1"/>
    </xf>
    <xf numFmtId="0" fontId="0" fillId="2" borderId="0" xfId="0" applyFill="1" applyBorder="1" applyAlignment="1">
      <alignment horizontal="left" vertical="top" wrapText="1"/>
    </xf>
    <xf numFmtId="0" fontId="0" fillId="2" borderId="4" xfId="0" applyFill="1" applyBorder="1" applyAlignment="1">
      <alignment horizontal="left" vertical="top" wrapText="1"/>
    </xf>
    <xf numFmtId="0" fontId="0" fillId="2" borderId="0" xfId="0" applyFill="1" applyAlignment="1">
      <alignment horizontal="left" vertical="top"/>
    </xf>
    <xf numFmtId="0" fontId="12" fillId="2" borderId="0" xfId="0" applyFont="1" applyFill="1" applyAlignment="1">
      <alignment horizontal="left" vertical="top" wrapText="1"/>
    </xf>
    <xf numFmtId="0" fontId="14" fillId="2" borderId="0" xfId="0" applyFont="1" applyFill="1" applyAlignment="1">
      <alignment horizontal="left" vertical="top" wrapText="1"/>
    </xf>
    <xf numFmtId="0" fontId="14" fillId="2" borderId="0" xfId="0" applyFont="1" applyFill="1" applyBorder="1" applyAlignment="1">
      <alignment horizontal="left" vertical="top" wrapText="1"/>
    </xf>
    <xf numFmtId="0" fontId="0" fillId="3" borderId="0" xfId="0" applyFill="1" applyAlignment="1">
      <alignment vertical="center"/>
    </xf>
    <xf numFmtId="0" fontId="0" fillId="2" borderId="9" xfId="0" applyFill="1" applyBorder="1" applyAlignment="1">
      <alignment horizontal="left" vertical="top" wrapText="1"/>
    </xf>
    <xf numFmtId="0" fontId="0" fillId="0" borderId="0" xfId="0" applyFill="1" applyBorder="1" applyAlignment="1">
      <alignment horizontal="left" vertical="top" wrapText="1"/>
    </xf>
    <xf numFmtId="0" fontId="6" fillId="2" borderId="2" xfId="0" quotePrefix="1" applyFont="1" applyFill="1" applyBorder="1" applyAlignment="1">
      <alignment vertical="top" wrapText="1"/>
    </xf>
    <xf numFmtId="0" fontId="16" fillId="2" borderId="29" xfId="0" applyFont="1" applyFill="1" applyBorder="1" applyAlignment="1">
      <alignment vertical="top" wrapText="1"/>
    </xf>
    <xf numFmtId="0" fontId="16" fillId="2" borderId="29" xfId="0" applyFont="1" applyFill="1" applyBorder="1" applyAlignment="1">
      <alignment horizontal="center" vertical="top" wrapText="1"/>
    </xf>
    <xf numFmtId="0" fontId="16" fillId="2" borderId="29" xfId="0" applyFont="1" applyFill="1" applyBorder="1" applyAlignment="1">
      <alignment horizontal="left" vertical="top" wrapText="1"/>
    </xf>
    <xf numFmtId="0" fontId="6" fillId="2" borderId="10" xfId="0" applyFont="1" applyFill="1" applyBorder="1" applyAlignment="1">
      <alignment vertical="top" wrapText="1"/>
    </xf>
    <xf numFmtId="0" fontId="6" fillId="2" borderId="10" xfId="0" applyFont="1" applyFill="1" applyBorder="1" applyAlignment="1">
      <alignment horizontal="left" vertical="top" wrapText="1"/>
    </xf>
    <xf numFmtId="0" fontId="6" fillId="2" borderId="10" xfId="0" quotePrefix="1" applyFont="1" applyFill="1" applyBorder="1" applyAlignment="1">
      <alignment vertical="top" wrapText="1"/>
    </xf>
    <xf numFmtId="0" fontId="6" fillId="2" borderId="0" xfId="0" applyFont="1" applyFill="1" applyAlignment="1">
      <alignment horizontal="left" wrapText="1"/>
    </xf>
    <xf numFmtId="0" fontId="16" fillId="2" borderId="0" xfId="0" applyFont="1" applyFill="1" applyAlignment="1">
      <alignment vertical="top"/>
    </xf>
    <xf numFmtId="9" fontId="6" fillId="2" borderId="0" xfId="0" applyNumberFormat="1" applyFont="1" applyFill="1" applyBorder="1" applyAlignment="1">
      <alignment horizontal="center" vertical="top" wrapText="1"/>
    </xf>
    <xf numFmtId="0" fontId="6" fillId="2" borderId="0" xfId="0" applyNumberFormat="1" applyFont="1" applyFill="1" applyBorder="1" applyAlignment="1">
      <alignment vertical="top" wrapText="1"/>
    </xf>
    <xf numFmtId="0" fontId="16" fillId="2" borderId="29" xfId="0" applyFont="1" applyFill="1" applyBorder="1" applyAlignment="1">
      <alignment vertical="top"/>
    </xf>
    <xf numFmtId="0" fontId="6" fillId="2" borderId="9" xfId="0" applyFont="1" applyFill="1" applyBorder="1" applyAlignment="1">
      <alignment vertical="top" wrapText="1"/>
    </xf>
    <xf numFmtId="0" fontId="6" fillId="2" borderId="9" xfId="0" applyFont="1" applyFill="1" applyBorder="1" applyAlignment="1">
      <alignment horizontal="center" vertical="top" wrapText="1"/>
    </xf>
    <xf numFmtId="0" fontId="6" fillId="2" borderId="9" xfId="0" applyFont="1" applyFill="1" applyBorder="1" applyAlignment="1">
      <alignment vertical="top"/>
    </xf>
    <xf numFmtId="0" fontId="6" fillId="2" borderId="2" xfId="0" applyFont="1" applyFill="1" applyBorder="1" applyAlignment="1">
      <alignment horizontal="left" vertical="top"/>
    </xf>
    <xf numFmtId="0" fontId="6" fillId="2" borderId="1" xfId="0" applyFont="1" applyFill="1" applyBorder="1" applyAlignment="1">
      <alignment horizontal="left" vertical="top"/>
    </xf>
    <xf numFmtId="0" fontId="6" fillId="2" borderId="10" xfId="0" applyFont="1" applyFill="1" applyBorder="1" applyAlignment="1">
      <alignment horizontal="left" vertical="top"/>
    </xf>
    <xf numFmtId="0" fontId="10" fillId="2" borderId="0" xfId="0" applyFont="1" applyFill="1" applyAlignment="1">
      <alignment horizontal="left" vertical="top" wrapText="1"/>
    </xf>
    <xf numFmtId="0" fontId="10" fillId="0" borderId="0" xfId="0" applyFont="1" applyFill="1" applyAlignment="1">
      <alignment vertical="top" wrapText="1"/>
    </xf>
    <xf numFmtId="0" fontId="6" fillId="0" borderId="0" xfId="0" applyFont="1" applyFill="1" applyAlignment="1">
      <alignment wrapText="1"/>
    </xf>
    <xf numFmtId="0" fontId="6" fillId="2" borderId="0" xfId="0" applyFont="1" applyFill="1" applyBorder="1" applyAlignment="1">
      <alignment horizontal="left" wrapText="1"/>
    </xf>
    <xf numFmtId="0" fontId="6" fillId="2" borderId="0" xfId="0" applyFont="1" applyFill="1" applyBorder="1" applyAlignment="1">
      <alignment horizontal="left"/>
    </xf>
    <xf numFmtId="0" fontId="2" fillId="2" borderId="29" xfId="0" applyFont="1" applyFill="1" applyBorder="1" applyAlignment="1">
      <alignment horizontal="left" vertical="top" wrapText="1"/>
    </xf>
    <xf numFmtId="0" fontId="10" fillId="2" borderId="0" xfId="0" applyFont="1" applyFill="1" applyBorder="1" applyAlignment="1">
      <alignment horizontal="left" vertical="top" wrapText="1"/>
    </xf>
    <xf numFmtId="0" fontId="10" fillId="2" borderId="2" xfId="0" applyFont="1" applyFill="1" applyBorder="1" applyAlignment="1">
      <alignment horizontal="left" vertical="top" wrapText="1"/>
    </xf>
    <xf numFmtId="0" fontId="10" fillId="2" borderId="28" xfId="0" applyFont="1" applyFill="1" applyBorder="1" applyAlignment="1">
      <alignment vertical="top" wrapText="1"/>
    </xf>
    <xf numFmtId="16" fontId="10" fillId="2" borderId="28" xfId="0" applyNumberFormat="1" applyFont="1" applyFill="1" applyBorder="1" applyAlignment="1">
      <alignment vertical="top" wrapText="1"/>
    </xf>
    <xf numFmtId="0" fontId="6" fillId="2" borderId="5" xfId="0" applyFont="1" applyFill="1" applyBorder="1" applyAlignment="1">
      <alignment horizontal="left" vertical="top" wrapText="1"/>
    </xf>
    <xf numFmtId="0" fontId="6" fillId="2" borderId="3" xfId="0" applyFont="1" applyFill="1" applyBorder="1" applyAlignment="1">
      <alignment vertical="top" wrapText="1"/>
    </xf>
    <xf numFmtId="0" fontId="6" fillId="5" borderId="3" xfId="0" applyFont="1" applyFill="1" applyBorder="1" applyAlignment="1">
      <alignment vertical="top" wrapText="1"/>
    </xf>
    <xf numFmtId="0" fontId="6" fillId="5" borderId="2" xfId="0" applyFont="1" applyFill="1" applyBorder="1" applyAlignment="1">
      <alignment vertical="top" wrapText="1"/>
    </xf>
    <xf numFmtId="0" fontId="6" fillId="5" borderId="5" xfId="0" applyFont="1" applyFill="1" applyBorder="1" applyAlignment="1">
      <alignment vertical="top" wrapText="1"/>
    </xf>
    <xf numFmtId="0" fontId="6" fillId="2" borderId="7" xfId="0" applyFont="1" applyFill="1" applyBorder="1" applyAlignment="1">
      <alignment vertical="top" wrapText="1"/>
    </xf>
    <xf numFmtId="0" fontId="6" fillId="5" borderId="7" xfId="0" applyFont="1" applyFill="1" applyBorder="1" applyAlignment="1">
      <alignment vertical="top" wrapText="1"/>
    </xf>
    <xf numFmtId="0" fontId="6" fillId="2" borderId="6" xfId="0" applyFont="1" applyFill="1" applyBorder="1" applyAlignment="1">
      <alignment vertical="top" wrapText="1"/>
    </xf>
    <xf numFmtId="0" fontId="6" fillId="2" borderId="8" xfId="0" applyFont="1" applyFill="1" applyBorder="1" applyAlignment="1">
      <alignment vertical="top" wrapText="1"/>
    </xf>
    <xf numFmtId="0" fontId="6" fillId="2" borderId="4" xfId="0" applyFont="1" applyFill="1" applyBorder="1" applyAlignment="1">
      <alignment vertical="top" wrapText="1"/>
    </xf>
    <xf numFmtId="0" fontId="6" fillId="6" borderId="0" xfId="0" applyFont="1" applyFill="1" applyAlignment="1">
      <alignment vertical="top"/>
    </xf>
    <xf numFmtId="49" fontId="10" fillId="2" borderId="0" xfId="0" applyNumberFormat="1" applyFont="1" applyFill="1" applyAlignment="1">
      <alignment horizontal="center" vertical="top" wrapText="1"/>
    </xf>
    <xf numFmtId="49" fontId="6" fillId="2" borderId="2" xfId="0" applyNumberFormat="1" applyFont="1" applyFill="1" applyBorder="1" applyAlignment="1">
      <alignment horizontal="center" vertical="top" wrapText="1"/>
    </xf>
    <xf numFmtId="49" fontId="6" fillId="2" borderId="10" xfId="0" applyNumberFormat="1" applyFont="1" applyFill="1" applyBorder="1" applyAlignment="1">
      <alignment vertical="top" wrapText="1"/>
    </xf>
    <xf numFmtId="49" fontId="6" fillId="2" borderId="27" xfId="0" applyNumberFormat="1" applyFont="1" applyFill="1" applyBorder="1" applyAlignment="1">
      <alignment vertical="top" wrapText="1"/>
    </xf>
    <xf numFmtId="0" fontId="6" fillId="2" borderId="0" xfId="0" applyFont="1" applyFill="1" applyAlignment="1"/>
    <xf numFmtId="0" fontId="6" fillId="2" borderId="6" xfId="0" applyFont="1" applyFill="1" applyBorder="1" applyAlignment="1">
      <alignment horizontal="left" vertical="top" wrapText="1"/>
    </xf>
    <xf numFmtId="0" fontId="6" fillId="2" borderId="4" xfId="0" applyFont="1" applyFill="1" applyBorder="1" applyAlignment="1">
      <alignment horizontal="left" vertical="top" wrapText="1"/>
    </xf>
    <xf numFmtId="0" fontId="0" fillId="2" borderId="27" xfId="0" applyFill="1" applyBorder="1" applyAlignment="1">
      <alignment horizontal="left" vertical="top" wrapText="1"/>
    </xf>
    <xf numFmtId="0" fontId="6" fillId="2" borderId="0" xfId="0" applyFont="1" applyFill="1" applyAlignment="1">
      <alignment horizontal="center" vertical="center"/>
    </xf>
    <xf numFmtId="0" fontId="10" fillId="2" borderId="0" xfId="0" quotePrefix="1" applyFont="1" applyFill="1" applyAlignment="1">
      <alignment horizontal="left" vertical="top" wrapText="1"/>
    </xf>
    <xf numFmtId="0" fontId="10" fillId="2" borderId="0" xfId="0" applyFont="1" applyFill="1" applyAlignment="1">
      <alignment vertical="top"/>
    </xf>
    <xf numFmtId="49" fontId="10" fillId="2" borderId="0" xfId="0" applyNumberFormat="1" applyFont="1" applyFill="1" applyAlignment="1">
      <alignment horizontal="left" vertical="top" wrapText="1"/>
    </xf>
    <xf numFmtId="49" fontId="6" fillId="2" borderId="1" xfId="0" applyNumberFormat="1" applyFont="1" applyFill="1" applyBorder="1" applyAlignment="1">
      <alignment horizontal="left" vertical="top" wrapText="1"/>
    </xf>
    <xf numFmtId="49" fontId="6" fillId="2" borderId="5" xfId="0" applyNumberFormat="1" applyFont="1" applyFill="1" applyBorder="1" applyAlignment="1">
      <alignment horizontal="left" vertical="top" wrapText="1"/>
    </xf>
    <xf numFmtId="49" fontId="6" fillId="2" borderId="10" xfId="0" applyNumberFormat="1" applyFont="1" applyFill="1" applyBorder="1" applyAlignment="1">
      <alignment horizontal="left" vertical="top"/>
    </xf>
    <xf numFmtId="49" fontId="10" fillId="2" borderId="1" xfId="0" applyNumberFormat="1" applyFont="1" applyFill="1" applyBorder="1" applyAlignment="1">
      <alignment horizontal="left" vertical="top" wrapText="1"/>
    </xf>
    <xf numFmtId="0" fontId="6" fillId="2" borderId="8" xfId="0" applyFont="1" applyFill="1" applyBorder="1" applyAlignment="1">
      <alignment horizontal="left" vertical="top" wrapText="1"/>
    </xf>
    <xf numFmtId="0" fontId="6" fillId="2" borderId="7" xfId="0" applyFont="1" applyFill="1" applyBorder="1" applyAlignment="1">
      <alignment horizontal="left" vertical="top" wrapText="1"/>
    </xf>
    <xf numFmtId="16" fontId="6" fillId="2" borderId="1" xfId="0" applyNumberFormat="1" applyFont="1" applyFill="1" applyBorder="1" applyAlignment="1">
      <alignment horizontal="left" vertical="top" wrapText="1"/>
    </xf>
    <xf numFmtId="0" fontId="6" fillId="2" borderId="28" xfId="0" applyFont="1" applyFill="1" applyBorder="1" applyAlignment="1">
      <alignment horizontal="left" vertical="top" wrapText="1"/>
    </xf>
    <xf numFmtId="17" fontId="6" fillId="2" borderId="28" xfId="0" quotePrefix="1" applyNumberFormat="1" applyFont="1" applyFill="1" applyBorder="1" applyAlignment="1">
      <alignment horizontal="left" vertical="top" wrapText="1"/>
    </xf>
    <xf numFmtId="0" fontId="10" fillId="2" borderId="0" xfId="0" applyFont="1" applyFill="1" applyAlignment="1">
      <alignment horizontal="left" vertical="top"/>
    </xf>
    <xf numFmtId="0" fontId="6" fillId="2" borderId="9" xfId="0" applyFont="1" applyFill="1" applyBorder="1" applyAlignment="1">
      <alignment horizontal="left" vertical="top" wrapText="1"/>
    </xf>
    <xf numFmtId="49" fontId="6" fillId="2" borderId="9" xfId="0" applyNumberFormat="1" applyFont="1" applyFill="1" applyBorder="1" applyAlignment="1">
      <alignment horizontal="left" vertical="top" wrapText="1"/>
    </xf>
    <xf numFmtId="0" fontId="14" fillId="2" borderId="0" xfId="0" applyFont="1" applyFill="1" applyAlignment="1">
      <alignment horizontal="left" vertical="top"/>
    </xf>
    <xf numFmtId="0" fontId="6" fillId="2" borderId="0" xfId="0" applyFont="1" applyFill="1" applyAlignment="1">
      <alignment horizontal="center" vertical="top"/>
    </xf>
    <xf numFmtId="0" fontId="10" fillId="2" borderId="5" xfId="0" applyFont="1" applyFill="1" applyBorder="1" applyAlignment="1">
      <alignment horizontal="left" vertical="top" wrapText="1"/>
    </xf>
    <xf numFmtId="49" fontId="10" fillId="2" borderId="5" xfId="0" applyNumberFormat="1" applyFont="1" applyFill="1" applyBorder="1" applyAlignment="1">
      <alignment horizontal="left" vertical="top" wrapText="1"/>
    </xf>
    <xf numFmtId="49" fontId="10" fillId="2" borderId="10" xfId="0" applyNumberFormat="1" applyFont="1" applyFill="1" applyBorder="1" applyAlignment="1">
      <alignment horizontal="left" vertical="top" wrapText="1"/>
    </xf>
    <xf numFmtId="0" fontId="10" fillId="2" borderId="10" xfId="0" applyFont="1" applyFill="1" applyBorder="1" applyAlignment="1">
      <alignment horizontal="left" vertical="top" wrapText="1"/>
    </xf>
    <xf numFmtId="0" fontId="20" fillId="2" borderId="0" xfId="0" applyFont="1" applyFill="1" applyAlignment="1">
      <alignment horizontal="left" vertical="top" wrapText="1"/>
    </xf>
    <xf numFmtId="0" fontId="8" fillId="2" borderId="15" xfId="0" applyFont="1" applyFill="1" applyBorder="1" applyAlignment="1">
      <alignment horizontal="left" vertical="top" wrapText="1"/>
    </xf>
    <xf numFmtId="49" fontId="20" fillId="2" borderId="0" xfId="0" applyNumberFormat="1" applyFont="1" applyFill="1" applyAlignment="1">
      <alignment horizontal="left" vertical="top" wrapText="1"/>
    </xf>
    <xf numFmtId="0" fontId="19" fillId="2" borderId="0" xfId="0" applyFont="1" applyFill="1" applyAlignment="1">
      <alignment horizontal="left" vertical="top" wrapText="1"/>
    </xf>
    <xf numFmtId="0" fontId="8" fillId="2" borderId="0" xfId="0" applyFont="1" applyFill="1" applyAlignment="1">
      <alignment horizontal="left" vertical="top" wrapText="1"/>
    </xf>
    <xf numFmtId="0" fontId="20" fillId="3" borderId="9" xfId="0" applyFont="1" applyFill="1" applyBorder="1" applyAlignment="1">
      <alignment horizontal="left" vertical="top" wrapText="1"/>
    </xf>
    <xf numFmtId="0" fontId="8" fillId="3" borderId="9" xfId="0" applyFont="1" applyFill="1" applyBorder="1" applyAlignment="1">
      <alignment horizontal="left" vertical="top" wrapText="1"/>
    </xf>
    <xf numFmtId="0" fontId="6" fillId="3" borderId="0" xfId="0" applyFont="1" applyFill="1" applyAlignment="1">
      <alignment horizontal="left" vertical="top"/>
    </xf>
    <xf numFmtId="0" fontId="20" fillId="3" borderId="0" xfId="0" applyFont="1" applyFill="1" applyAlignment="1">
      <alignment horizontal="left" vertical="top" wrapText="1"/>
    </xf>
    <xf numFmtId="0" fontId="6" fillId="3" borderId="0" xfId="0" applyFont="1" applyFill="1" applyAlignment="1">
      <alignment horizontal="left" vertical="top" wrapText="1"/>
    </xf>
    <xf numFmtId="0" fontId="6" fillId="3" borderId="14" xfId="0" applyFont="1" applyFill="1" applyBorder="1" applyAlignment="1">
      <alignment horizontal="left" vertical="top" wrapText="1"/>
    </xf>
    <xf numFmtId="0" fontId="6" fillId="3" borderId="0" xfId="0" applyFont="1" applyFill="1" applyBorder="1" applyAlignment="1">
      <alignment horizontal="left" vertical="top" wrapText="1"/>
    </xf>
    <xf numFmtId="0" fontId="6" fillId="3" borderId="12" xfId="0" applyFont="1" applyFill="1" applyBorder="1" applyAlignment="1">
      <alignment horizontal="left" vertical="top" wrapText="1"/>
    </xf>
    <xf numFmtId="0" fontId="6" fillId="3" borderId="9" xfId="0" applyFont="1" applyFill="1" applyBorder="1" applyAlignment="1">
      <alignment horizontal="left" vertical="top" wrapText="1"/>
    </xf>
    <xf numFmtId="0" fontId="6" fillId="3" borderId="13" xfId="0" applyFont="1" applyFill="1" applyBorder="1" applyAlignment="1">
      <alignment horizontal="left" vertical="top" wrapText="1"/>
    </xf>
    <xf numFmtId="0" fontId="22" fillId="2" borderId="0" xfId="0" applyFont="1" applyFill="1" applyAlignment="1">
      <alignment horizontal="left" vertical="top" wrapText="1"/>
    </xf>
    <xf numFmtId="0" fontId="22" fillId="2" borderId="29" xfId="0" applyFont="1" applyFill="1" applyBorder="1" applyAlignment="1">
      <alignment horizontal="left" vertical="top" wrapText="1"/>
    </xf>
    <xf numFmtId="0" fontId="6" fillId="3" borderId="2" xfId="0" applyFont="1" applyFill="1" applyBorder="1" applyAlignment="1">
      <alignment horizontal="left" vertical="top" wrapText="1"/>
    </xf>
    <xf numFmtId="0" fontId="6" fillId="3" borderId="2" xfId="0" applyFont="1" applyFill="1" applyBorder="1" applyAlignment="1">
      <alignment horizontal="left" vertical="top"/>
    </xf>
    <xf numFmtId="0" fontId="6" fillId="3" borderId="10" xfId="0" applyFont="1" applyFill="1" applyBorder="1" applyAlignment="1">
      <alignment horizontal="left" vertical="top" wrapText="1"/>
    </xf>
    <xf numFmtId="0" fontId="6" fillId="3" borderId="10" xfId="0" applyFont="1" applyFill="1" applyBorder="1" applyAlignment="1">
      <alignment horizontal="left" vertical="top"/>
    </xf>
    <xf numFmtId="0" fontId="6" fillId="3" borderId="0" xfId="0" applyFont="1" applyFill="1" applyBorder="1" applyAlignment="1">
      <alignment horizontal="left" vertical="top"/>
    </xf>
    <xf numFmtId="0" fontId="20" fillId="2" borderId="29" xfId="0" applyFont="1" applyFill="1" applyBorder="1" applyAlignment="1">
      <alignment horizontal="left" vertical="top" wrapText="1"/>
    </xf>
    <xf numFmtId="0" fontId="20" fillId="3" borderId="29" xfId="0" applyFont="1" applyFill="1" applyBorder="1" applyAlignment="1">
      <alignment horizontal="left" vertical="top" wrapText="1"/>
    </xf>
    <xf numFmtId="0" fontId="6" fillId="3" borderId="29" xfId="0" applyFont="1" applyFill="1" applyBorder="1" applyAlignment="1">
      <alignment horizontal="left" vertical="top" wrapText="1"/>
    </xf>
    <xf numFmtId="0" fontId="6" fillId="3" borderId="0" xfId="0" applyFont="1" applyFill="1"/>
    <xf numFmtId="49" fontId="6" fillId="3" borderId="2" xfId="0" applyNumberFormat="1" applyFont="1" applyFill="1" applyBorder="1" applyAlignment="1">
      <alignment horizontal="left" vertical="top"/>
    </xf>
    <xf numFmtId="0" fontId="6" fillId="3" borderId="7" xfId="0" applyFont="1" applyFill="1" applyBorder="1" applyAlignment="1">
      <alignment horizontal="left" vertical="top" wrapText="1"/>
    </xf>
    <xf numFmtId="0" fontId="6" fillId="3" borderId="5" xfId="0" applyFont="1" applyFill="1" applyBorder="1" applyAlignment="1">
      <alignment horizontal="left" vertical="top" wrapText="1"/>
    </xf>
    <xf numFmtId="0" fontId="6" fillId="3" borderId="1" xfId="0" applyFont="1" applyFill="1" applyBorder="1" applyAlignment="1">
      <alignment horizontal="left" vertical="top" wrapText="1"/>
    </xf>
    <xf numFmtId="0" fontId="6" fillId="3" borderId="6" xfId="0" applyFont="1" applyFill="1" applyBorder="1" applyAlignment="1">
      <alignment horizontal="left" vertical="top" wrapText="1"/>
    </xf>
    <xf numFmtId="0" fontId="6" fillId="3" borderId="0" xfId="0" applyFont="1" applyFill="1" applyAlignment="1">
      <alignment vertical="top"/>
    </xf>
    <xf numFmtId="0" fontId="6" fillId="3" borderId="0" xfId="0" applyFont="1" applyFill="1" applyAlignment="1">
      <alignment vertical="top" wrapText="1"/>
    </xf>
    <xf numFmtId="49" fontId="6" fillId="3" borderId="2" xfId="0" applyNumberFormat="1" applyFont="1" applyFill="1" applyBorder="1" applyAlignment="1">
      <alignment horizontal="left" vertical="top" wrapText="1"/>
    </xf>
    <xf numFmtId="49" fontId="6" fillId="3" borderId="10" xfId="0" applyNumberFormat="1" applyFont="1" applyFill="1" applyBorder="1" applyAlignment="1">
      <alignment horizontal="left" vertical="top" wrapText="1"/>
    </xf>
    <xf numFmtId="0" fontId="6" fillId="3" borderId="30" xfId="0" applyFont="1" applyFill="1" applyBorder="1" applyAlignment="1">
      <alignment horizontal="left" vertical="top" wrapText="1"/>
    </xf>
    <xf numFmtId="0" fontId="6" fillId="2" borderId="30" xfId="0" applyFont="1" applyFill="1" applyBorder="1" applyAlignment="1">
      <alignment horizontal="left" vertical="top" wrapText="1"/>
    </xf>
    <xf numFmtId="49" fontId="12" fillId="2" borderId="0" xfId="0" applyNumberFormat="1" applyFont="1" applyFill="1" applyAlignment="1">
      <alignment horizontal="left" vertical="top" wrapText="1"/>
    </xf>
    <xf numFmtId="0" fontId="14" fillId="2" borderId="5" xfId="0" applyFont="1" applyFill="1" applyBorder="1" applyAlignment="1">
      <alignment horizontal="left" vertical="top" wrapText="1"/>
    </xf>
    <xf numFmtId="49" fontId="12" fillId="2" borderId="5" xfId="0" applyNumberFormat="1" applyFont="1" applyFill="1" applyBorder="1" applyAlignment="1">
      <alignment horizontal="left" vertical="top" wrapText="1"/>
    </xf>
    <xf numFmtId="0" fontId="16" fillId="2" borderId="27" xfId="0" applyFont="1" applyFill="1" applyBorder="1" applyAlignment="1">
      <alignment horizontal="left" vertical="top" wrapText="1"/>
    </xf>
    <xf numFmtId="0" fontId="16" fillId="2" borderId="29" xfId="0" applyFont="1" applyFill="1" applyBorder="1" applyAlignment="1">
      <alignment horizontal="left" wrapText="1"/>
    </xf>
    <xf numFmtId="0" fontId="10" fillId="2" borderId="29" xfId="0" applyFont="1" applyFill="1" applyBorder="1" applyAlignment="1">
      <alignment horizontal="left"/>
    </xf>
    <xf numFmtId="0" fontId="6" fillId="2" borderId="2" xfId="0" applyFont="1" applyFill="1" applyBorder="1" applyAlignment="1">
      <alignment horizontal="left" wrapText="1"/>
    </xf>
    <xf numFmtId="0" fontId="6" fillId="2" borderId="0" xfId="0" applyFont="1" applyFill="1" applyAlignment="1">
      <alignment horizontal="left"/>
    </xf>
    <xf numFmtId="0" fontId="10" fillId="2" borderId="0" xfId="0" applyFont="1" applyFill="1" applyAlignment="1">
      <alignment horizontal="left" wrapText="1"/>
    </xf>
    <xf numFmtId="0" fontId="10" fillId="2" borderId="3" xfId="0" applyFont="1" applyFill="1" applyBorder="1" applyAlignment="1">
      <alignment horizontal="left" wrapText="1"/>
    </xf>
    <xf numFmtId="0" fontId="10" fillId="2" borderId="0" xfId="0" applyFont="1" applyFill="1" applyAlignment="1">
      <alignment horizontal="left"/>
    </xf>
    <xf numFmtId="0" fontId="16" fillId="2" borderId="0" xfId="0" applyFont="1" applyFill="1" applyAlignment="1">
      <alignment horizontal="left" wrapText="1"/>
    </xf>
    <xf numFmtId="0" fontId="10" fillId="2" borderId="4" xfId="0" applyFont="1" applyFill="1" applyBorder="1" applyAlignment="1">
      <alignment horizontal="left" wrapText="1"/>
    </xf>
    <xf numFmtId="0" fontId="6" fillId="2" borderId="9" xfId="0" applyFont="1" applyFill="1" applyBorder="1" applyAlignment="1">
      <alignment horizontal="left" wrapText="1"/>
    </xf>
    <xf numFmtId="0" fontId="6" fillId="2" borderId="0" xfId="0" applyFont="1" applyFill="1" applyBorder="1" applyAlignment="1">
      <alignment wrapText="1"/>
    </xf>
    <xf numFmtId="0" fontId="6" fillId="2" borderId="0" xfId="0" applyFont="1" applyFill="1" applyBorder="1" applyAlignment="1">
      <alignment horizontal="center" wrapText="1"/>
    </xf>
    <xf numFmtId="0" fontId="6" fillId="2" borderId="16" xfId="0" applyFont="1" applyFill="1" applyBorder="1" applyAlignment="1">
      <alignment wrapText="1"/>
    </xf>
    <xf numFmtId="0" fontId="23" fillId="2" borderId="29" xfId="0" applyFont="1" applyFill="1" applyBorder="1" applyAlignment="1">
      <alignment horizontal="left" wrapText="1"/>
    </xf>
    <xf numFmtId="0" fontId="23" fillId="2" borderId="29" xfId="0" applyFont="1" applyFill="1" applyBorder="1" applyAlignment="1">
      <alignment horizontal="center" wrapText="1"/>
    </xf>
    <xf numFmtId="0" fontId="23" fillId="2" borderId="31" xfId="0" applyFont="1" applyFill="1" applyBorder="1" applyAlignment="1">
      <alignment horizontal="center" wrapText="1"/>
    </xf>
    <xf numFmtId="0" fontId="24" fillId="2" borderId="29" xfId="0" applyFont="1" applyFill="1" applyBorder="1" applyAlignment="1">
      <alignment horizontal="center" wrapText="1"/>
    </xf>
    <xf numFmtId="0" fontId="24" fillId="2" borderId="31" xfId="0" applyFont="1" applyFill="1" applyBorder="1" applyAlignment="1">
      <alignment horizontal="center" wrapText="1"/>
    </xf>
    <xf numFmtId="0" fontId="6" fillId="2" borderId="29" xfId="0" applyFont="1" applyFill="1" applyBorder="1" applyAlignment="1">
      <alignment wrapText="1"/>
    </xf>
    <xf numFmtId="0" fontId="10" fillId="2" borderId="0" xfId="0" applyFont="1" applyFill="1" applyAlignment="1">
      <alignment horizontal="center" wrapText="1"/>
    </xf>
    <xf numFmtId="0" fontId="10" fillId="2" borderId="16" xfId="0" applyFont="1" applyFill="1" applyBorder="1" applyAlignment="1">
      <alignment horizontal="center" wrapText="1"/>
    </xf>
    <xf numFmtId="0" fontId="10" fillId="2" borderId="0" xfId="0" applyFont="1" applyFill="1" applyBorder="1" applyAlignment="1">
      <alignment horizontal="center" wrapText="1"/>
    </xf>
    <xf numFmtId="0" fontId="10" fillId="2" borderId="0" xfId="0" applyFont="1" applyFill="1" applyBorder="1" applyAlignment="1">
      <alignment wrapText="1"/>
    </xf>
    <xf numFmtId="0" fontId="10" fillId="2" borderId="0" xfId="0" applyFont="1" applyFill="1" applyAlignment="1">
      <alignment wrapText="1"/>
    </xf>
    <xf numFmtId="0" fontId="10" fillId="2" borderId="16" xfId="0" applyFont="1" applyFill="1" applyBorder="1" applyAlignment="1">
      <alignment wrapText="1"/>
    </xf>
    <xf numFmtId="0" fontId="6" fillId="2" borderId="18" xfId="0" applyFont="1" applyFill="1" applyBorder="1" applyAlignment="1">
      <alignment horizontal="center" wrapText="1"/>
    </xf>
    <xf numFmtId="0" fontId="10" fillId="2" borderId="18" xfId="0" applyFont="1" applyFill="1" applyBorder="1" applyAlignment="1">
      <alignment horizontal="center" wrapText="1"/>
    </xf>
    <xf numFmtId="2" fontId="10" fillId="2" borderId="0" xfId="0" applyNumberFormat="1" applyFont="1" applyFill="1" applyAlignment="1">
      <alignment horizontal="center" wrapText="1"/>
    </xf>
    <xf numFmtId="0" fontId="6" fillId="2" borderId="9" xfId="0" applyFont="1" applyFill="1" applyBorder="1" applyAlignment="1">
      <alignment horizontal="center" wrapText="1"/>
    </xf>
    <xf numFmtId="0" fontId="6" fillId="2" borderId="17" xfId="0" applyFont="1" applyFill="1" applyBorder="1" applyAlignment="1">
      <alignment horizontal="center"/>
    </xf>
    <xf numFmtId="0" fontId="6" fillId="2" borderId="17" xfId="0" applyFont="1" applyFill="1" applyBorder="1" applyAlignment="1">
      <alignment horizontal="center" wrapText="1"/>
    </xf>
    <xf numFmtId="0" fontId="10" fillId="2" borderId="22" xfId="0" applyFont="1" applyFill="1" applyBorder="1" applyAlignment="1">
      <alignment horizontal="center" wrapText="1"/>
    </xf>
    <xf numFmtId="0" fontId="10" fillId="2" borderId="9" xfId="0" applyFont="1" applyFill="1" applyBorder="1" applyAlignment="1">
      <alignment horizontal="center" wrapText="1"/>
    </xf>
    <xf numFmtId="2" fontId="6" fillId="2" borderId="9" xfId="0" applyNumberFormat="1" applyFont="1" applyFill="1" applyBorder="1" applyAlignment="1">
      <alignment horizontal="center" wrapText="1"/>
    </xf>
    <xf numFmtId="0" fontId="10" fillId="2" borderId="17" xfId="0" applyFont="1" applyFill="1" applyBorder="1" applyAlignment="1">
      <alignment horizontal="center" wrapText="1"/>
    </xf>
    <xf numFmtId="0" fontId="6" fillId="2" borderId="9" xfId="0" applyFont="1" applyFill="1" applyBorder="1" applyAlignment="1">
      <alignment wrapText="1"/>
    </xf>
    <xf numFmtId="0" fontId="6" fillId="2" borderId="16" xfId="0" applyFont="1" applyFill="1" applyBorder="1" applyAlignment="1">
      <alignment horizontal="center" wrapText="1"/>
    </xf>
    <xf numFmtId="0" fontId="6" fillId="2" borderId="0" xfId="0" quotePrefix="1" applyFont="1" applyFill="1" applyBorder="1" applyAlignment="1">
      <alignment horizontal="center" wrapText="1"/>
    </xf>
    <xf numFmtId="0" fontId="20" fillId="2" borderId="0" xfId="0" applyFont="1" applyFill="1" applyBorder="1" applyAlignment="1">
      <alignment horizontal="center" wrapText="1"/>
    </xf>
    <xf numFmtId="2" fontId="6" fillId="2" borderId="0" xfId="0" applyNumberFormat="1" applyFont="1" applyFill="1" applyAlignment="1">
      <alignment horizontal="center" wrapText="1"/>
    </xf>
    <xf numFmtId="0" fontId="6" fillId="2" borderId="21" xfId="0" applyFont="1" applyFill="1" applyBorder="1" applyAlignment="1">
      <alignment horizontal="center" wrapText="1"/>
    </xf>
    <xf numFmtId="0" fontId="6" fillId="2" borderId="20" xfId="0" applyFont="1" applyFill="1" applyBorder="1" applyAlignment="1">
      <alignment horizontal="center" wrapText="1"/>
    </xf>
    <xf numFmtId="0" fontId="6" fillId="2" borderId="19" xfId="0" applyFont="1" applyFill="1" applyBorder="1" applyAlignment="1">
      <alignment horizontal="center" wrapText="1"/>
    </xf>
    <xf numFmtId="0" fontId="10" fillId="2" borderId="20" xfId="0" applyFont="1" applyFill="1" applyBorder="1" applyAlignment="1">
      <alignment horizontal="center" wrapText="1"/>
    </xf>
    <xf numFmtId="2" fontId="6" fillId="2" borderId="20" xfId="0" applyNumberFormat="1" applyFont="1" applyFill="1" applyBorder="1" applyAlignment="1">
      <alignment horizontal="center" wrapText="1"/>
    </xf>
    <xf numFmtId="0" fontId="6" fillId="2" borderId="25" xfId="0" applyFont="1" applyFill="1" applyBorder="1" applyAlignment="1">
      <alignment horizontal="center" wrapText="1"/>
    </xf>
    <xf numFmtId="0" fontId="6" fillId="2" borderId="24" xfId="0" applyFont="1" applyFill="1" applyBorder="1" applyAlignment="1">
      <alignment horizontal="center" wrapText="1"/>
    </xf>
    <xf numFmtId="0" fontId="6" fillId="2" borderId="23" xfId="0" applyFont="1" applyFill="1" applyBorder="1" applyAlignment="1">
      <alignment horizontal="center" wrapText="1"/>
    </xf>
    <xf numFmtId="0" fontId="10" fillId="2" borderId="24" xfId="0" applyFont="1" applyFill="1" applyBorder="1" applyAlignment="1">
      <alignment horizontal="center" wrapText="1"/>
    </xf>
    <xf numFmtId="2" fontId="6" fillId="2" borderId="24" xfId="0" applyNumberFormat="1" applyFont="1" applyFill="1" applyBorder="1" applyAlignment="1">
      <alignment horizontal="center" wrapText="1"/>
    </xf>
    <xf numFmtId="2" fontId="6" fillId="2" borderId="0" xfId="0" applyNumberFormat="1" applyFont="1" applyFill="1" applyBorder="1" applyAlignment="1">
      <alignment horizontal="center" wrapText="1"/>
    </xf>
    <xf numFmtId="0" fontId="6" fillId="2" borderId="23" xfId="0" applyFont="1" applyFill="1" applyBorder="1" applyAlignment="1">
      <alignment wrapText="1"/>
    </xf>
    <xf numFmtId="0" fontId="6" fillId="2" borderId="16" xfId="0" quotePrefix="1" applyFont="1" applyFill="1" applyBorder="1" applyAlignment="1">
      <alignment horizontal="center" wrapText="1"/>
    </xf>
    <xf numFmtId="0" fontId="6" fillId="2" borderId="22" xfId="0" applyFont="1" applyFill="1" applyBorder="1" applyAlignment="1">
      <alignment horizontal="center" wrapText="1"/>
    </xf>
    <xf numFmtId="0" fontId="6" fillId="5" borderId="0" xfId="0" applyFont="1" applyFill="1" applyAlignment="1">
      <alignment wrapText="1"/>
    </xf>
    <xf numFmtId="0" fontId="6" fillId="5" borderId="9" xfId="0" applyFont="1" applyFill="1" applyBorder="1" applyAlignment="1">
      <alignment horizontal="center" wrapText="1"/>
    </xf>
    <xf numFmtId="0" fontId="6" fillId="2" borderId="9" xfId="0" quotePrefix="1" applyFont="1" applyFill="1" applyBorder="1" applyAlignment="1">
      <alignment horizontal="center" wrapText="1"/>
    </xf>
    <xf numFmtId="0" fontId="6" fillId="2" borderId="17" xfId="0" applyFont="1" applyFill="1" applyBorder="1" applyAlignment="1">
      <alignment wrapText="1"/>
    </xf>
    <xf numFmtId="0" fontId="6" fillId="2" borderId="18" xfId="0" quotePrefix="1" applyFont="1" applyFill="1" applyBorder="1" applyAlignment="1">
      <alignment horizontal="center" wrapText="1"/>
    </xf>
    <xf numFmtId="0" fontId="6" fillId="2" borderId="0" xfId="0" quotePrefix="1" applyFont="1" applyFill="1" applyAlignment="1">
      <alignment horizontal="center" wrapText="1"/>
    </xf>
    <xf numFmtId="0" fontId="6" fillId="2" borderId="27" xfId="0" applyFont="1" applyFill="1" applyBorder="1" applyAlignment="1">
      <alignment horizontal="left" wrapText="1"/>
    </xf>
    <xf numFmtId="0" fontId="6" fillId="2" borderId="27" xfId="0" applyFont="1" applyFill="1" applyBorder="1" applyAlignment="1">
      <alignment wrapText="1"/>
    </xf>
    <xf numFmtId="0" fontId="6" fillId="2" borderId="26" xfId="0" applyFont="1" applyFill="1" applyBorder="1" applyAlignment="1">
      <alignment horizontal="center" wrapText="1"/>
    </xf>
    <xf numFmtId="0" fontId="6" fillId="2" borderId="27" xfId="0" applyFont="1" applyFill="1" applyBorder="1" applyAlignment="1">
      <alignment horizontal="center" wrapText="1"/>
    </xf>
    <xf numFmtId="0" fontId="6" fillId="2" borderId="20" xfId="0" applyFont="1" applyFill="1" applyBorder="1" applyAlignment="1">
      <alignment wrapText="1"/>
    </xf>
    <xf numFmtId="1" fontId="6" fillId="2" borderId="9" xfId="0" applyNumberFormat="1" applyFont="1" applyFill="1" applyBorder="1" applyAlignment="1">
      <alignment horizontal="center" wrapText="1"/>
    </xf>
    <xf numFmtId="2" fontId="6" fillId="2" borderId="17" xfId="0" applyNumberFormat="1" applyFont="1" applyFill="1" applyBorder="1" applyAlignment="1">
      <alignment horizontal="center" wrapText="1"/>
    </xf>
    <xf numFmtId="0" fontId="6" fillId="4" borderId="2" xfId="0" applyFont="1" applyFill="1" applyBorder="1" applyAlignment="1">
      <alignment horizontal="left" vertical="top" wrapText="1"/>
    </xf>
    <xf numFmtId="0" fontId="23" fillId="2" borderId="29" xfId="0" applyFont="1" applyFill="1" applyBorder="1" applyAlignment="1">
      <alignment horizontal="left" vertical="top" wrapText="1"/>
    </xf>
    <xf numFmtId="0" fontId="6" fillId="2" borderId="29" xfId="0" applyFont="1" applyFill="1" applyBorder="1" applyAlignment="1">
      <alignment horizontal="left" vertical="top" wrapText="1"/>
    </xf>
    <xf numFmtId="0" fontId="6" fillId="2" borderId="3" xfId="0" applyFont="1" applyFill="1" applyBorder="1" applyAlignment="1">
      <alignment horizontal="left" vertical="top" wrapText="1"/>
    </xf>
    <xf numFmtId="0" fontId="10" fillId="2" borderId="4" xfId="0" applyFont="1" applyFill="1" applyBorder="1" applyAlignment="1">
      <alignment horizontal="left" vertical="top" wrapText="1"/>
    </xf>
    <xf numFmtId="0" fontId="10" fillId="2" borderId="7" xfId="0" applyFont="1" applyFill="1" applyBorder="1" applyAlignment="1">
      <alignment horizontal="left" vertical="top" wrapText="1"/>
    </xf>
    <xf numFmtId="0" fontId="10" fillId="2" borderId="3" xfId="0" applyFont="1" applyFill="1" applyBorder="1" applyAlignment="1">
      <alignment horizontal="left" vertical="top" wrapText="1"/>
    </xf>
    <xf numFmtId="0" fontId="10" fillId="2" borderId="2" xfId="0" quotePrefix="1" applyFont="1" applyFill="1" applyBorder="1" applyAlignment="1">
      <alignment horizontal="left" vertical="top" wrapText="1"/>
    </xf>
    <xf numFmtId="0" fontId="10" fillId="2" borderId="1" xfId="0" applyFont="1" applyFill="1" applyBorder="1" applyAlignment="1">
      <alignment horizontal="left" vertical="top" wrapText="1"/>
    </xf>
    <xf numFmtId="0" fontId="10" fillId="2" borderId="6" xfId="0" applyFont="1" applyFill="1" applyBorder="1" applyAlignment="1">
      <alignment horizontal="left" vertical="top" wrapText="1"/>
    </xf>
    <xf numFmtId="0" fontId="6" fillId="2" borderId="4" xfId="0" quotePrefix="1" applyFont="1" applyFill="1" applyBorder="1" applyAlignment="1">
      <alignment horizontal="left" vertical="top" wrapText="1"/>
    </xf>
    <xf numFmtId="0" fontId="10" fillId="2" borderId="8" xfId="0" applyFont="1" applyFill="1" applyBorder="1" applyAlignment="1">
      <alignment horizontal="left" vertical="top" wrapText="1"/>
    </xf>
    <xf numFmtId="0" fontId="27" fillId="2" borderId="0" xfId="0" applyFont="1" applyFill="1" applyBorder="1" applyAlignment="1">
      <alignment horizontal="left" vertical="top"/>
    </xf>
    <xf numFmtId="0" fontId="27" fillId="2" borderId="0" xfId="0" applyFont="1" applyFill="1" applyAlignment="1">
      <alignment horizontal="left" vertical="top"/>
    </xf>
    <xf numFmtId="0" fontId="10" fillId="2" borderId="4" xfId="0" applyNumberFormat="1" applyFont="1" applyFill="1" applyBorder="1" applyAlignment="1">
      <alignment horizontal="left" vertical="top" wrapText="1"/>
    </xf>
    <xf numFmtId="49" fontId="10" fillId="2" borderId="7" xfId="0" applyNumberFormat="1" applyFont="1" applyFill="1" applyBorder="1" applyAlignment="1">
      <alignment horizontal="left" vertical="top" wrapText="1"/>
    </xf>
    <xf numFmtId="17" fontId="6" fillId="2" borderId="4" xfId="0" applyNumberFormat="1" applyFont="1" applyFill="1" applyBorder="1" applyAlignment="1">
      <alignment horizontal="left" vertical="top" wrapText="1"/>
    </xf>
    <xf numFmtId="1" fontId="6" fillId="2" borderId="4" xfId="0" applyNumberFormat="1" applyFont="1" applyFill="1" applyBorder="1" applyAlignment="1">
      <alignment horizontal="left" vertical="top" wrapText="1"/>
    </xf>
    <xf numFmtId="0" fontId="6" fillId="0" borderId="4" xfId="0" applyFont="1" applyBorder="1" applyAlignment="1">
      <alignment horizontal="left" vertical="top" wrapText="1"/>
    </xf>
    <xf numFmtId="0" fontId="6" fillId="0" borderId="6" xfId="0" applyFont="1" applyBorder="1" applyAlignment="1">
      <alignment horizontal="left" vertical="top" wrapText="1"/>
    </xf>
    <xf numFmtId="0" fontId="6" fillId="0" borderId="7" xfId="0" applyFont="1" applyBorder="1" applyAlignment="1">
      <alignment horizontal="left" vertical="top" wrapText="1"/>
    </xf>
    <xf numFmtId="49" fontId="6" fillId="2" borderId="0" xfId="0" applyNumberFormat="1" applyFont="1" applyFill="1" applyBorder="1" applyAlignment="1">
      <alignment horizontal="left" vertical="top" wrapText="1"/>
    </xf>
    <xf numFmtId="49" fontId="6" fillId="2" borderId="7" xfId="0" applyNumberFormat="1" applyFont="1" applyFill="1" applyBorder="1" applyAlignment="1">
      <alignment horizontal="left" vertical="top" wrapText="1"/>
    </xf>
    <xf numFmtId="49" fontId="6" fillId="2" borderId="6" xfId="0" applyNumberFormat="1" applyFont="1" applyFill="1" applyBorder="1" applyAlignment="1">
      <alignment horizontal="left" vertical="top" wrapText="1"/>
    </xf>
    <xf numFmtId="49" fontId="6" fillId="2" borderId="3" xfId="0" applyNumberFormat="1" applyFont="1" applyFill="1" applyBorder="1" applyAlignment="1">
      <alignment horizontal="left" vertical="top" wrapText="1"/>
    </xf>
    <xf numFmtId="49" fontId="6" fillId="2" borderId="4" xfId="0" applyNumberFormat="1" applyFont="1" applyFill="1" applyBorder="1" applyAlignment="1">
      <alignment horizontal="left" vertical="top" wrapText="1"/>
    </xf>
    <xf numFmtId="49" fontId="6" fillId="2" borderId="2" xfId="0" applyNumberFormat="1" applyFont="1" applyFill="1" applyBorder="1" applyAlignment="1">
      <alignment horizontal="left" vertical="top" wrapText="1"/>
    </xf>
    <xf numFmtId="49" fontId="10" fillId="2" borderId="4" xfId="0" applyNumberFormat="1" applyFont="1" applyFill="1" applyBorder="1" applyAlignment="1">
      <alignment horizontal="left" vertical="top" wrapText="1"/>
    </xf>
    <xf numFmtId="49" fontId="10" fillId="2" borderId="3" xfId="0" applyNumberFormat="1" applyFont="1" applyFill="1" applyBorder="1" applyAlignment="1">
      <alignment horizontal="left" vertical="top" wrapText="1"/>
    </xf>
    <xf numFmtId="49" fontId="10" fillId="2" borderId="2" xfId="0" applyNumberFormat="1" applyFont="1" applyFill="1" applyBorder="1" applyAlignment="1">
      <alignment horizontal="left" vertical="top" wrapText="1"/>
    </xf>
    <xf numFmtId="49" fontId="10" fillId="2" borderId="6" xfId="0" applyNumberFormat="1" applyFont="1" applyFill="1" applyBorder="1" applyAlignment="1">
      <alignment horizontal="left" vertical="top" wrapText="1"/>
    </xf>
    <xf numFmtId="49" fontId="6" fillId="2" borderId="0" xfId="0" applyNumberFormat="1" applyFont="1" applyFill="1" applyAlignment="1">
      <alignment horizontal="left" vertical="top" wrapText="1"/>
    </xf>
    <xf numFmtId="49" fontId="6" fillId="2" borderId="8" xfId="0" applyNumberFormat="1" applyFont="1" applyFill="1" applyBorder="1" applyAlignment="1">
      <alignment horizontal="left" vertical="top" wrapText="1"/>
    </xf>
    <xf numFmtId="49" fontId="6" fillId="2" borderId="4" xfId="0" quotePrefix="1" applyNumberFormat="1" applyFont="1" applyFill="1" applyBorder="1" applyAlignment="1">
      <alignment horizontal="left" vertical="top" wrapText="1"/>
    </xf>
    <xf numFmtId="49" fontId="6" fillId="2" borderId="6" xfId="0" quotePrefix="1" applyNumberFormat="1" applyFont="1" applyFill="1" applyBorder="1" applyAlignment="1">
      <alignment horizontal="left" vertical="top" wrapText="1"/>
    </xf>
    <xf numFmtId="49" fontId="6" fillId="2" borderId="0" xfId="0" quotePrefix="1" applyNumberFormat="1" applyFont="1" applyFill="1" applyBorder="1" applyAlignment="1">
      <alignment horizontal="left" vertical="top" wrapText="1"/>
    </xf>
    <xf numFmtId="0" fontId="10" fillId="2" borderId="2" xfId="0" applyFont="1" applyFill="1" applyBorder="1" applyAlignment="1">
      <alignment horizontal="left" vertical="top"/>
    </xf>
    <xf numFmtId="0" fontId="10" fillId="2" borderId="0" xfId="0" applyFont="1" applyFill="1" applyBorder="1" applyAlignment="1">
      <alignment horizontal="left" vertical="top"/>
    </xf>
    <xf numFmtId="0" fontId="6" fillId="2" borderId="0" xfId="0" applyFont="1" applyFill="1" applyBorder="1" applyAlignment="1">
      <alignment horizontal="left" vertical="top"/>
    </xf>
    <xf numFmtId="0" fontId="6" fillId="5" borderId="8" xfId="0" applyFont="1" applyFill="1" applyBorder="1" applyAlignment="1">
      <alignment vertical="top" wrapText="1"/>
    </xf>
    <xf numFmtId="49" fontId="6" fillId="2" borderId="29" xfId="0" applyNumberFormat="1" applyFont="1" applyFill="1" applyBorder="1" applyAlignment="1">
      <alignment horizontal="left" vertical="top" wrapText="1"/>
    </xf>
    <xf numFmtId="0" fontId="0" fillId="2" borderId="0" xfId="0" applyFill="1" applyAlignment="1">
      <alignment horizontal="left" vertical="top" wrapText="1"/>
    </xf>
    <xf numFmtId="0" fontId="0" fillId="2" borderId="11" xfId="0" applyFill="1" applyBorder="1" applyAlignment="1">
      <alignment horizontal="left" vertical="top" wrapText="1"/>
    </xf>
    <xf numFmtId="0" fontId="5" fillId="2" borderId="0" xfId="0" applyFont="1" applyFill="1" applyAlignment="1">
      <alignment horizontal="left" vertical="top" wrapText="1"/>
    </xf>
    <xf numFmtId="0" fontId="5" fillId="2" borderId="29" xfId="0" applyFont="1" applyFill="1" applyBorder="1" applyAlignment="1">
      <alignment horizontal="left" vertical="top" wrapText="1"/>
    </xf>
    <xf numFmtId="0" fontId="5" fillId="2" borderId="29" xfId="0" applyFont="1" applyFill="1" applyBorder="1" applyAlignment="1">
      <alignment horizontal="left" vertical="top"/>
    </xf>
    <xf numFmtId="0" fontId="0" fillId="2" borderId="9" xfId="0" applyFill="1" applyBorder="1" applyAlignment="1">
      <alignment horizontal="left" vertical="top"/>
    </xf>
    <xf numFmtId="0" fontId="0" fillId="2" borderId="4" xfId="0" applyFill="1" applyBorder="1" applyAlignment="1">
      <alignment horizontal="left" vertical="top"/>
    </xf>
    <xf numFmtId="49" fontId="16" fillId="2" borderId="29" xfId="0" applyNumberFormat="1" applyFont="1" applyFill="1" applyBorder="1" applyAlignment="1">
      <alignment horizontal="left" vertical="top" wrapText="1"/>
    </xf>
    <xf numFmtId="0" fontId="6" fillId="2" borderId="0" xfId="0" applyFont="1" applyFill="1" applyAlignment="1">
      <alignment horizontal="left" vertical="top"/>
    </xf>
    <xf numFmtId="0" fontId="6" fillId="2" borderId="32" xfId="0" applyFont="1" applyFill="1" applyBorder="1" applyAlignment="1">
      <alignment horizontal="left" vertical="top" wrapText="1"/>
    </xf>
    <xf numFmtId="0" fontId="6" fillId="2" borderId="33" xfId="0" applyFont="1" applyFill="1" applyBorder="1" applyAlignment="1">
      <alignment horizontal="left" vertical="top" wrapText="1"/>
    </xf>
    <xf numFmtId="0" fontId="6" fillId="2" borderId="2" xfId="0" applyFont="1" applyFill="1" applyBorder="1" applyAlignment="1">
      <alignment horizontal="left" vertical="top" wrapText="1"/>
    </xf>
    <xf numFmtId="0" fontId="6" fillId="2" borderId="5" xfId="0" applyFont="1" applyFill="1" applyBorder="1" applyAlignment="1">
      <alignment horizontal="left" vertical="top" wrapText="1"/>
    </xf>
    <xf numFmtId="0" fontId="6" fillId="2" borderId="6" xfId="0" applyFont="1" applyFill="1" applyBorder="1" applyAlignment="1">
      <alignment horizontal="left" vertical="top" wrapText="1"/>
    </xf>
    <xf numFmtId="0" fontId="6" fillId="2" borderId="7" xfId="0" applyFont="1" applyFill="1" applyBorder="1" applyAlignment="1">
      <alignment horizontal="left" vertical="top" wrapText="1"/>
    </xf>
    <xf numFmtId="49" fontId="6" fillId="2" borderId="7" xfId="0" applyNumberFormat="1" applyFont="1" applyFill="1" applyBorder="1" applyAlignment="1">
      <alignment horizontal="left" vertical="top" wrapText="1"/>
    </xf>
    <xf numFmtId="49" fontId="6" fillId="2" borderId="6" xfId="0" applyNumberFormat="1" applyFont="1" applyFill="1" applyBorder="1" applyAlignment="1">
      <alignment horizontal="left" vertical="top" wrapText="1"/>
    </xf>
    <xf numFmtId="0" fontId="10" fillId="2" borderId="9" xfId="0" applyFont="1" applyFill="1" applyBorder="1" applyAlignment="1">
      <alignment horizontal="left" vertical="top" wrapText="1"/>
    </xf>
    <xf numFmtId="0" fontId="10" fillId="2" borderId="11" xfId="0" applyFont="1" applyFill="1" applyBorder="1" applyAlignment="1">
      <alignment horizontal="left" vertical="top" wrapText="1"/>
    </xf>
    <xf numFmtId="49" fontId="10" fillId="2" borderId="11" xfId="0" applyNumberFormat="1" applyFont="1" applyFill="1" applyBorder="1" applyAlignment="1">
      <alignment horizontal="left" vertical="top" wrapText="1"/>
    </xf>
    <xf numFmtId="0" fontId="6" fillId="2" borderId="27" xfId="0" applyFont="1" applyFill="1" applyBorder="1" applyAlignment="1">
      <alignment horizontal="left" vertical="top" wrapText="1"/>
    </xf>
    <xf numFmtId="49" fontId="6" fillId="2" borderId="27" xfId="0" applyNumberFormat="1" applyFont="1" applyFill="1" applyBorder="1" applyAlignment="1">
      <alignment horizontal="left" vertical="top" wrapText="1"/>
    </xf>
    <xf numFmtId="0" fontId="6" fillId="2" borderId="0" xfId="0" applyFont="1" applyFill="1" applyAlignment="1">
      <alignment horizontal="left" vertical="top" wrapText="1"/>
    </xf>
    <xf numFmtId="0" fontId="6" fillId="2" borderId="0" xfId="0" applyFont="1" applyFill="1" applyAlignment="1">
      <alignment horizontal="left" vertical="top"/>
    </xf>
    <xf numFmtId="0" fontId="0" fillId="2" borderId="0" xfId="0" applyFill="1" applyBorder="1" applyAlignment="1">
      <alignment horizontal="left" vertical="top" wrapText="1"/>
    </xf>
    <xf numFmtId="0" fontId="0" fillId="2" borderId="0" xfId="0" applyFill="1" applyAlignment="1">
      <alignment horizontal="left" vertical="top"/>
    </xf>
    <xf numFmtId="0" fontId="0" fillId="2" borderId="0" xfId="0" applyFill="1" applyAlignment="1">
      <alignment horizontal="left" vertical="top" wrapText="1"/>
    </xf>
    <xf numFmtId="0" fontId="6" fillId="2" borderId="0" xfId="0" applyFont="1" applyFill="1" applyBorder="1" applyAlignment="1">
      <alignment horizontal="left" vertical="top" wrapText="1"/>
    </xf>
    <xf numFmtId="0" fontId="6" fillId="2" borderId="1" xfId="0" applyFont="1" applyFill="1" applyBorder="1" applyAlignment="1">
      <alignment horizontal="left" vertical="top" wrapText="1"/>
    </xf>
    <xf numFmtId="0" fontId="6" fillId="2" borderId="2" xfId="0" applyFont="1" applyFill="1" applyBorder="1" applyAlignment="1">
      <alignment horizontal="left" vertical="top" wrapText="1"/>
    </xf>
    <xf numFmtId="0" fontId="16" fillId="2" borderId="29" xfId="0" applyFont="1" applyFill="1" applyBorder="1" applyAlignment="1">
      <alignment horizontal="left" vertical="top" wrapText="1"/>
    </xf>
    <xf numFmtId="0" fontId="6" fillId="2" borderId="10" xfId="0" applyFont="1" applyFill="1" applyBorder="1" applyAlignment="1">
      <alignment horizontal="left" vertical="top" wrapText="1"/>
    </xf>
    <xf numFmtId="0" fontId="6" fillId="2" borderId="6" xfId="0" applyFont="1" applyFill="1" applyBorder="1" applyAlignment="1">
      <alignment horizontal="left" vertical="top" wrapText="1"/>
    </xf>
    <xf numFmtId="0" fontId="6" fillId="2" borderId="4" xfId="0" applyFont="1" applyFill="1" applyBorder="1" applyAlignment="1">
      <alignment horizontal="left" vertical="top" wrapText="1"/>
    </xf>
    <xf numFmtId="0" fontId="6" fillId="2" borderId="7" xfId="0" applyFont="1" applyFill="1" applyBorder="1" applyAlignment="1">
      <alignment horizontal="left" vertical="top" wrapText="1"/>
    </xf>
    <xf numFmtId="0" fontId="6" fillId="2" borderId="3" xfId="0" applyFont="1" applyFill="1" applyBorder="1" applyAlignment="1">
      <alignment horizontal="left" vertical="top" wrapText="1"/>
    </xf>
    <xf numFmtId="0" fontId="16" fillId="2" borderId="29" xfId="0" applyFont="1" applyFill="1" applyBorder="1" applyAlignment="1">
      <alignment horizontal="left" vertical="top" wrapText="1"/>
    </xf>
    <xf numFmtId="0" fontId="6" fillId="2" borderId="18" xfId="0" applyFont="1" applyFill="1" applyBorder="1" applyAlignment="1">
      <alignment horizontal="center" wrapText="1"/>
    </xf>
    <xf numFmtId="0" fontId="6" fillId="2" borderId="0" xfId="0" applyFont="1" applyFill="1" applyBorder="1" applyAlignment="1">
      <alignment horizontal="center" wrapText="1"/>
    </xf>
    <xf numFmtId="0" fontId="6" fillId="2" borderId="16" xfId="0" applyFont="1" applyFill="1" applyBorder="1" applyAlignment="1">
      <alignment horizontal="center" wrapText="1"/>
    </xf>
    <xf numFmtId="0" fontId="6" fillId="2" borderId="9" xfId="0" applyFont="1" applyFill="1" applyBorder="1" applyAlignment="1">
      <alignment horizontal="center" wrapText="1"/>
    </xf>
    <xf numFmtId="0" fontId="6" fillId="2" borderId="17" xfId="0" applyFont="1" applyFill="1" applyBorder="1" applyAlignment="1">
      <alignment horizontal="center" wrapText="1"/>
    </xf>
    <xf numFmtId="0" fontId="6" fillId="2" borderId="0" xfId="0" applyFont="1" applyFill="1" applyAlignment="1">
      <alignment horizontal="center" wrapText="1"/>
    </xf>
    <xf numFmtId="0" fontId="6" fillId="2" borderId="18" xfId="0" applyFont="1" applyFill="1" applyBorder="1" applyAlignment="1">
      <alignment horizontal="center"/>
    </xf>
    <xf numFmtId="0" fontId="6" fillId="2" borderId="0" xfId="0" applyFont="1" applyFill="1" applyBorder="1" applyAlignment="1">
      <alignment horizontal="center"/>
    </xf>
    <xf numFmtId="0" fontId="6" fillId="2" borderId="16" xfId="0" applyFont="1" applyFill="1" applyBorder="1" applyAlignment="1">
      <alignment horizontal="center"/>
    </xf>
    <xf numFmtId="0" fontId="5" fillId="2" borderId="9" xfId="0" applyFont="1" applyFill="1" applyBorder="1" applyAlignment="1">
      <alignment horizontal="center" wrapText="1"/>
    </xf>
  </cellXfs>
  <cellStyles count="1">
    <cellStyle name="Normal" xfId="0" builtinId="0"/>
  </cellStyles>
  <dxfs count="0"/>
  <tableStyles count="0" defaultTableStyle="TableStyleMedium2" defaultPivotStyle="PivotStyleLight16"/>
  <colors>
    <mruColors>
      <color rgb="FFFFFFFF"/>
      <color rgb="FFFF0000"/>
      <color rgb="FF1F497D"/>
      <color rgb="FF008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7.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2.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5.xml"/><Relationship Id="rId40"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jpeg"/><Relationship Id="rId3" Type="http://schemas.openxmlformats.org/officeDocument/2006/relationships/image" Target="../media/image3.png"/><Relationship Id="rId21" Type="http://schemas.openxmlformats.org/officeDocument/2006/relationships/image" Target="../media/image21.png"/><Relationship Id="rId34" Type="http://schemas.openxmlformats.org/officeDocument/2006/relationships/image" Target="../media/image34.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jpe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jpe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s>
</file>

<file path=xl/drawings/drawing1.xml><?xml version="1.0" encoding="utf-8"?>
<xdr:wsDr xmlns:xdr="http://schemas.openxmlformats.org/drawingml/2006/spreadsheetDrawing" xmlns:a="http://schemas.openxmlformats.org/drawingml/2006/main">
  <xdr:twoCellAnchor>
    <xdr:from>
      <xdr:col>0</xdr:col>
      <xdr:colOff>255333</xdr:colOff>
      <xdr:row>249</xdr:row>
      <xdr:rowOff>14232</xdr:rowOff>
    </xdr:from>
    <xdr:to>
      <xdr:col>4</xdr:col>
      <xdr:colOff>13607</xdr:colOff>
      <xdr:row>280</xdr:row>
      <xdr:rowOff>81642</xdr:rowOff>
    </xdr:to>
    <xdr:grpSp>
      <xdr:nvGrpSpPr>
        <xdr:cNvPr id="28" name="Groep 27"/>
        <xdr:cNvGrpSpPr/>
      </xdr:nvGrpSpPr>
      <xdr:grpSpPr>
        <a:xfrm>
          <a:off x="255333" y="52748096"/>
          <a:ext cx="8105638" cy="5972910"/>
          <a:chOff x="2062901" y="27329109"/>
          <a:chExt cx="6993793" cy="6564350"/>
        </a:xfrm>
      </xdr:grpSpPr>
      <xdr:pic>
        <xdr:nvPicPr>
          <xdr:cNvPr id="10" name="Afbeelding 9"/>
          <xdr:cNvPicPr>
            <a:picLocks noChangeAspect="1"/>
          </xdr:cNvPicPr>
        </xdr:nvPicPr>
        <xdr:blipFill>
          <a:blip xmlns:r="http://schemas.openxmlformats.org/officeDocument/2006/relationships" r:embed="rId1" cstate="print"/>
          <a:stretch>
            <a:fillRect/>
          </a:stretch>
        </xdr:blipFill>
        <xdr:spPr>
          <a:xfrm>
            <a:off x="2062901" y="27329109"/>
            <a:ext cx="6993793" cy="5943600"/>
          </a:xfrm>
          <a:prstGeom prst="rect">
            <a:avLst/>
          </a:prstGeom>
        </xdr:spPr>
      </xdr:pic>
      <xdr:pic>
        <xdr:nvPicPr>
          <xdr:cNvPr id="12" name="Afbeelding 11"/>
          <xdr:cNvPicPr>
            <a:picLocks noChangeAspect="1"/>
          </xdr:cNvPicPr>
        </xdr:nvPicPr>
        <xdr:blipFill>
          <a:blip xmlns:r="http://schemas.openxmlformats.org/officeDocument/2006/relationships" r:embed="rId2" cstate="print"/>
          <a:stretch>
            <a:fillRect/>
          </a:stretch>
        </xdr:blipFill>
        <xdr:spPr>
          <a:xfrm>
            <a:off x="2163655" y="33436316"/>
            <a:ext cx="6031988" cy="457143"/>
          </a:xfrm>
          <a:prstGeom prst="rect">
            <a:avLst/>
          </a:prstGeom>
        </xdr:spPr>
      </xdr:pic>
    </xdr:grpSp>
    <xdr:clientData/>
  </xdr:twoCellAnchor>
  <xdr:twoCellAnchor>
    <xdr:from>
      <xdr:col>0</xdr:col>
      <xdr:colOff>125666</xdr:colOff>
      <xdr:row>170</xdr:row>
      <xdr:rowOff>169841</xdr:rowOff>
    </xdr:from>
    <xdr:to>
      <xdr:col>3</xdr:col>
      <xdr:colOff>2149929</xdr:colOff>
      <xdr:row>202</xdr:row>
      <xdr:rowOff>27215</xdr:rowOff>
    </xdr:to>
    <xdr:grpSp>
      <xdr:nvGrpSpPr>
        <xdr:cNvPr id="27" name="Groep 26"/>
        <xdr:cNvGrpSpPr/>
      </xdr:nvGrpSpPr>
      <xdr:grpSpPr>
        <a:xfrm>
          <a:off x="125666" y="37854205"/>
          <a:ext cx="7929763" cy="5953374"/>
          <a:chOff x="2098221" y="20467108"/>
          <a:chExt cx="6650996" cy="6971437"/>
        </a:xfrm>
      </xdr:grpSpPr>
      <xdr:pic>
        <xdr:nvPicPr>
          <xdr:cNvPr id="14" name="Afbeelding 13"/>
          <xdr:cNvPicPr>
            <a:picLocks noChangeAspect="1"/>
          </xdr:cNvPicPr>
        </xdr:nvPicPr>
        <xdr:blipFill>
          <a:blip xmlns:r="http://schemas.openxmlformats.org/officeDocument/2006/relationships" r:embed="rId3" cstate="print"/>
          <a:stretch>
            <a:fillRect/>
          </a:stretch>
        </xdr:blipFill>
        <xdr:spPr>
          <a:xfrm>
            <a:off x="2098221" y="20467108"/>
            <a:ext cx="6650996" cy="6400800"/>
          </a:xfrm>
          <a:prstGeom prst="rect">
            <a:avLst/>
          </a:prstGeom>
        </xdr:spPr>
      </xdr:pic>
      <xdr:pic>
        <xdr:nvPicPr>
          <xdr:cNvPr id="15" name="Afbeelding 14"/>
          <xdr:cNvPicPr>
            <a:picLocks noChangeAspect="1"/>
          </xdr:cNvPicPr>
        </xdr:nvPicPr>
        <xdr:blipFill>
          <a:blip xmlns:r="http://schemas.openxmlformats.org/officeDocument/2006/relationships" r:embed="rId4" cstate="print"/>
          <a:stretch>
            <a:fillRect/>
          </a:stretch>
        </xdr:blipFill>
        <xdr:spPr>
          <a:xfrm>
            <a:off x="2098221" y="26943307"/>
            <a:ext cx="5765379" cy="495238"/>
          </a:xfrm>
          <a:prstGeom prst="rect">
            <a:avLst/>
          </a:prstGeom>
        </xdr:spPr>
      </xdr:pic>
    </xdr:grpSp>
    <xdr:clientData/>
  </xdr:twoCellAnchor>
  <xdr:twoCellAnchor editAs="oneCell">
    <xdr:from>
      <xdr:col>0</xdr:col>
      <xdr:colOff>122465</xdr:colOff>
      <xdr:row>288</xdr:row>
      <xdr:rowOff>47523</xdr:rowOff>
    </xdr:from>
    <xdr:to>
      <xdr:col>3</xdr:col>
      <xdr:colOff>943562</xdr:colOff>
      <xdr:row>300</xdr:row>
      <xdr:rowOff>171047</xdr:rowOff>
    </xdr:to>
    <xdr:pic>
      <xdr:nvPicPr>
        <xdr:cNvPr id="19" name="Afbeelding 18"/>
        <xdr:cNvPicPr>
          <a:picLocks noChangeAspect="1"/>
        </xdr:cNvPicPr>
      </xdr:nvPicPr>
      <xdr:blipFill>
        <a:blip xmlns:r="http://schemas.openxmlformats.org/officeDocument/2006/relationships" r:embed="rId5" cstate="print"/>
        <a:stretch>
          <a:fillRect/>
        </a:stretch>
      </xdr:blipFill>
      <xdr:spPr>
        <a:xfrm>
          <a:off x="122465" y="59864523"/>
          <a:ext cx="6726597" cy="2409524"/>
        </a:xfrm>
        <a:prstGeom prst="rect">
          <a:avLst/>
        </a:prstGeom>
        <a:ln w="9525" cmpd="sng">
          <a:noFill/>
        </a:ln>
        <a:effectLst/>
      </xdr:spPr>
    </xdr:pic>
    <xdr:clientData/>
  </xdr:twoCellAnchor>
  <xdr:twoCellAnchor editAs="oneCell">
    <xdr:from>
      <xdr:col>0</xdr:col>
      <xdr:colOff>176893</xdr:colOff>
      <xdr:row>304</xdr:row>
      <xdr:rowOff>16737</xdr:rowOff>
    </xdr:from>
    <xdr:to>
      <xdr:col>3</xdr:col>
      <xdr:colOff>1632857</xdr:colOff>
      <xdr:row>319</xdr:row>
      <xdr:rowOff>44951</xdr:rowOff>
    </xdr:to>
    <xdr:pic>
      <xdr:nvPicPr>
        <xdr:cNvPr id="20" name="Afbeelding 19"/>
        <xdr:cNvPicPr>
          <a:picLocks noChangeAspect="1"/>
        </xdr:cNvPicPr>
      </xdr:nvPicPr>
      <xdr:blipFill>
        <a:blip xmlns:r="http://schemas.openxmlformats.org/officeDocument/2006/relationships" r:embed="rId6" cstate="print"/>
        <a:stretch>
          <a:fillRect/>
        </a:stretch>
      </xdr:blipFill>
      <xdr:spPr>
        <a:xfrm>
          <a:off x="176893" y="62881737"/>
          <a:ext cx="7361464" cy="2885714"/>
        </a:xfrm>
        <a:prstGeom prst="rect">
          <a:avLst/>
        </a:prstGeom>
        <a:ln w="3175" cmpd="sng">
          <a:noFill/>
        </a:ln>
      </xdr:spPr>
    </xdr:pic>
    <xdr:clientData/>
  </xdr:twoCellAnchor>
  <xdr:twoCellAnchor>
    <xdr:from>
      <xdr:col>0</xdr:col>
      <xdr:colOff>146475</xdr:colOff>
      <xdr:row>209</xdr:row>
      <xdr:rowOff>139413</xdr:rowOff>
    </xdr:from>
    <xdr:to>
      <xdr:col>3</xdr:col>
      <xdr:colOff>353785</xdr:colOff>
      <xdr:row>236</xdr:row>
      <xdr:rowOff>138770</xdr:rowOff>
    </xdr:to>
    <xdr:pic>
      <xdr:nvPicPr>
        <xdr:cNvPr id="9" name="Afbeelding 8"/>
        <xdr:cNvPicPr>
          <a:picLocks noChangeAspect="1"/>
        </xdr:cNvPicPr>
      </xdr:nvPicPr>
      <xdr:blipFill>
        <a:blip xmlns:r="http://schemas.openxmlformats.org/officeDocument/2006/relationships" r:embed="rId7" cstate="print"/>
        <a:stretch>
          <a:fillRect/>
        </a:stretch>
      </xdr:blipFill>
      <xdr:spPr>
        <a:xfrm>
          <a:off x="146475" y="44906913"/>
          <a:ext cx="6344131" cy="5142857"/>
        </a:xfrm>
        <a:prstGeom prst="rect">
          <a:avLst/>
        </a:prstGeom>
        <a:ln>
          <a:noFill/>
        </a:ln>
      </xdr:spPr>
    </xdr:pic>
    <xdr:clientData/>
  </xdr:twoCellAnchor>
  <xdr:twoCellAnchor>
    <xdr:from>
      <xdr:col>0</xdr:col>
      <xdr:colOff>170567</xdr:colOff>
      <xdr:row>96</xdr:row>
      <xdr:rowOff>42994</xdr:rowOff>
    </xdr:from>
    <xdr:to>
      <xdr:col>3</xdr:col>
      <xdr:colOff>95250</xdr:colOff>
      <xdr:row>123</xdr:row>
      <xdr:rowOff>61399</xdr:rowOff>
    </xdr:to>
    <xdr:pic>
      <xdr:nvPicPr>
        <xdr:cNvPr id="7" name="Afbeelding 6"/>
        <xdr:cNvPicPr>
          <a:picLocks noChangeAspect="1"/>
        </xdr:cNvPicPr>
      </xdr:nvPicPr>
      <xdr:blipFill>
        <a:blip xmlns:r="http://schemas.openxmlformats.org/officeDocument/2006/relationships" r:embed="rId8" cstate="print"/>
        <a:stretch>
          <a:fillRect/>
        </a:stretch>
      </xdr:blipFill>
      <xdr:spPr>
        <a:xfrm>
          <a:off x="170567" y="23283994"/>
          <a:ext cx="6061504" cy="5161905"/>
        </a:xfrm>
        <a:prstGeom prst="rect">
          <a:avLst/>
        </a:prstGeom>
        <a:ln>
          <a:noFill/>
        </a:ln>
      </xdr:spPr>
    </xdr:pic>
    <xdr:clientData/>
  </xdr:twoCellAnchor>
  <xdr:twoCellAnchor editAs="oneCell">
    <xdr:from>
      <xdr:col>0</xdr:col>
      <xdr:colOff>136071</xdr:colOff>
      <xdr:row>327</xdr:row>
      <xdr:rowOff>165134</xdr:rowOff>
    </xdr:from>
    <xdr:to>
      <xdr:col>3</xdr:col>
      <xdr:colOff>958187</xdr:colOff>
      <xdr:row>355</xdr:row>
      <xdr:rowOff>145420</xdr:rowOff>
    </xdr:to>
    <xdr:pic>
      <xdr:nvPicPr>
        <xdr:cNvPr id="29" name="Afbeelding 28"/>
        <xdr:cNvPicPr>
          <a:picLocks noChangeAspect="1"/>
        </xdr:cNvPicPr>
      </xdr:nvPicPr>
      <xdr:blipFill>
        <a:blip xmlns:r="http://schemas.openxmlformats.org/officeDocument/2006/relationships" r:embed="rId9" cstate="print"/>
        <a:stretch>
          <a:fillRect/>
        </a:stretch>
      </xdr:blipFill>
      <xdr:spPr>
        <a:xfrm>
          <a:off x="136071" y="67411634"/>
          <a:ext cx="6727616" cy="5314286"/>
        </a:xfrm>
        <a:prstGeom prst="rect">
          <a:avLst/>
        </a:prstGeom>
      </xdr:spPr>
    </xdr:pic>
    <xdr:clientData/>
  </xdr:twoCellAnchor>
  <xdr:twoCellAnchor>
    <xdr:from>
      <xdr:col>0</xdr:col>
      <xdr:colOff>231323</xdr:colOff>
      <xdr:row>365</xdr:row>
      <xdr:rowOff>128636</xdr:rowOff>
    </xdr:from>
    <xdr:to>
      <xdr:col>3</xdr:col>
      <xdr:colOff>734787</xdr:colOff>
      <xdr:row>399</xdr:row>
      <xdr:rowOff>122464</xdr:rowOff>
    </xdr:to>
    <xdr:grpSp>
      <xdr:nvGrpSpPr>
        <xdr:cNvPr id="32" name="Groep 31"/>
        <xdr:cNvGrpSpPr/>
      </xdr:nvGrpSpPr>
      <xdr:grpSpPr>
        <a:xfrm>
          <a:off x="231323" y="74960500"/>
          <a:ext cx="6408964" cy="6470828"/>
          <a:chOff x="2112818" y="45650727"/>
          <a:chExt cx="6657975" cy="6734119"/>
        </a:xfrm>
      </xdr:grpSpPr>
      <xdr:pic>
        <xdr:nvPicPr>
          <xdr:cNvPr id="30" name="Afbeelding 29"/>
          <xdr:cNvPicPr>
            <a:picLocks noChangeAspect="1"/>
          </xdr:cNvPicPr>
        </xdr:nvPicPr>
        <xdr:blipFill>
          <a:blip xmlns:r="http://schemas.openxmlformats.org/officeDocument/2006/relationships" r:embed="rId10" cstate="print"/>
          <a:stretch>
            <a:fillRect/>
          </a:stretch>
        </xdr:blipFill>
        <xdr:spPr>
          <a:xfrm>
            <a:off x="2112818" y="45650727"/>
            <a:ext cx="6657975" cy="6096000"/>
          </a:xfrm>
          <a:prstGeom prst="rect">
            <a:avLst/>
          </a:prstGeom>
        </xdr:spPr>
      </xdr:pic>
      <xdr:pic>
        <xdr:nvPicPr>
          <xdr:cNvPr id="31" name="Afbeelding 30"/>
          <xdr:cNvPicPr>
            <a:picLocks noChangeAspect="1"/>
          </xdr:cNvPicPr>
        </xdr:nvPicPr>
        <xdr:blipFill>
          <a:blip xmlns:r="http://schemas.openxmlformats.org/officeDocument/2006/relationships" r:embed="rId11" cstate="print"/>
          <a:stretch>
            <a:fillRect/>
          </a:stretch>
        </xdr:blipFill>
        <xdr:spPr>
          <a:xfrm>
            <a:off x="2112818" y="51937227"/>
            <a:ext cx="6400000" cy="447619"/>
          </a:xfrm>
          <a:prstGeom prst="rect">
            <a:avLst/>
          </a:prstGeom>
        </xdr:spPr>
      </xdr:pic>
    </xdr:grpSp>
    <xdr:clientData/>
  </xdr:twoCellAnchor>
  <xdr:twoCellAnchor>
    <xdr:from>
      <xdr:col>0</xdr:col>
      <xdr:colOff>272143</xdr:colOff>
      <xdr:row>403</xdr:row>
      <xdr:rowOff>139361</xdr:rowOff>
    </xdr:from>
    <xdr:to>
      <xdr:col>3</xdr:col>
      <xdr:colOff>938892</xdr:colOff>
      <xdr:row>438</xdr:row>
      <xdr:rowOff>189733</xdr:rowOff>
    </xdr:to>
    <xdr:grpSp>
      <xdr:nvGrpSpPr>
        <xdr:cNvPr id="35" name="Groep 34"/>
        <xdr:cNvGrpSpPr/>
      </xdr:nvGrpSpPr>
      <xdr:grpSpPr>
        <a:xfrm>
          <a:off x="272143" y="82210225"/>
          <a:ext cx="6572249" cy="6717872"/>
          <a:chOff x="2109107" y="52700464"/>
          <a:chExt cx="7371429" cy="6724595"/>
        </a:xfrm>
      </xdr:grpSpPr>
      <xdr:pic>
        <xdr:nvPicPr>
          <xdr:cNvPr id="33" name="Afbeelding 32"/>
          <xdr:cNvPicPr>
            <a:picLocks noChangeAspect="1"/>
          </xdr:cNvPicPr>
        </xdr:nvPicPr>
        <xdr:blipFill>
          <a:blip xmlns:r="http://schemas.openxmlformats.org/officeDocument/2006/relationships" r:embed="rId12" cstate="print"/>
          <a:stretch>
            <a:fillRect/>
          </a:stretch>
        </xdr:blipFill>
        <xdr:spPr>
          <a:xfrm>
            <a:off x="2109107" y="52700464"/>
            <a:ext cx="6517079" cy="6096000"/>
          </a:xfrm>
          <a:prstGeom prst="rect">
            <a:avLst/>
          </a:prstGeom>
        </xdr:spPr>
      </xdr:pic>
      <xdr:pic>
        <xdr:nvPicPr>
          <xdr:cNvPr id="34" name="Afbeelding 33"/>
          <xdr:cNvPicPr>
            <a:picLocks noChangeAspect="1"/>
          </xdr:cNvPicPr>
        </xdr:nvPicPr>
        <xdr:blipFill>
          <a:blip xmlns:r="http://schemas.openxmlformats.org/officeDocument/2006/relationships" r:embed="rId13" cstate="print"/>
          <a:stretch>
            <a:fillRect/>
          </a:stretch>
        </xdr:blipFill>
        <xdr:spPr>
          <a:xfrm>
            <a:off x="2109107" y="58986964"/>
            <a:ext cx="7371429" cy="438095"/>
          </a:xfrm>
          <a:prstGeom prst="rect">
            <a:avLst/>
          </a:prstGeom>
        </xdr:spPr>
      </xdr:pic>
    </xdr:grpSp>
    <xdr:clientData/>
  </xdr:twoCellAnchor>
  <xdr:twoCellAnchor>
    <xdr:from>
      <xdr:col>0</xdr:col>
      <xdr:colOff>163287</xdr:colOff>
      <xdr:row>482</xdr:row>
      <xdr:rowOff>113666</xdr:rowOff>
    </xdr:from>
    <xdr:to>
      <xdr:col>3</xdr:col>
      <xdr:colOff>1129396</xdr:colOff>
      <xdr:row>515</xdr:row>
      <xdr:rowOff>40108</xdr:rowOff>
    </xdr:to>
    <xdr:grpSp>
      <xdr:nvGrpSpPr>
        <xdr:cNvPr id="39" name="Groep 38"/>
        <xdr:cNvGrpSpPr/>
      </xdr:nvGrpSpPr>
      <xdr:grpSpPr>
        <a:xfrm>
          <a:off x="163287" y="97234030"/>
          <a:ext cx="6871609" cy="6212942"/>
          <a:chOff x="12707563" y="60225214"/>
          <a:chExt cx="8280350" cy="6212942"/>
        </a:xfrm>
      </xdr:grpSpPr>
      <xdr:pic>
        <xdr:nvPicPr>
          <xdr:cNvPr id="37" name="Afbeelding 36"/>
          <xdr:cNvPicPr>
            <a:picLocks noChangeAspect="1"/>
          </xdr:cNvPicPr>
        </xdr:nvPicPr>
        <xdr:blipFill>
          <a:blip xmlns:r="http://schemas.openxmlformats.org/officeDocument/2006/relationships" r:embed="rId14" cstate="print"/>
          <a:stretch>
            <a:fillRect/>
          </a:stretch>
        </xdr:blipFill>
        <xdr:spPr>
          <a:xfrm>
            <a:off x="12707563" y="60225214"/>
            <a:ext cx="6535447" cy="5235837"/>
          </a:xfrm>
          <a:prstGeom prst="rect">
            <a:avLst/>
          </a:prstGeom>
        </xdr:spPr>
      </xdr:pic>
      <xdr:pic>
        <xdr:nvPicPr>
          <xdr:cNvPr id="38" name="Afbeelding 37"/>
          <xdr:cNvPicPr>
            <a:picLocks noChangeAspect="1"/>
          </xdr:cNvPicPr>
        </xdr:nvPicPr>
        <xdr:blipFill>
          <a:blip xmlns:r="http://schemas.openxmlformats.org/officeDocument/2006/relationships" r:embed="rId15" cstate="print"/>
          <a:stretch>
            <a:fillRect/>
          </a:stretch>
        </xdr:blipFill>
        <xdr:spPr>
          <a:xfrm>
            <a:off x="12768866" y="65790537"/>
            <a:ext cx="8219047" cy="647619"/>
          </a:xfrm>
          <a:prstGeom prst="rect">
            <a:avLst/>
          </a:prstGeom>
        </xdr:spPr>
      </xdr:pic>
    </xdr:grpSp>
    <xdr:clientData/>
  </xdr:twoCellAnchor>
  <xdr:twoCellAnchor>
    <xdr:from>
      <xdr:col>0</xdr:col>
      <xdr:colOff>112058</xdr:colOff>
      <xdr:row>169</xdr:row>
      <xdr:rowOff>71968</xdr:rowOff>
    </xdr:from>
    <xdr:to>
      <xdr:col>2</xdr:col>
      <xdr:colOff>0</xdr:colOff>
      <xdr:row>171</xdr:row>
      <xdr:rowOff>44753</xdr:rowOff>
    </xdr:to>
    <xdr:sp macro="" textlink="">
      <xdr:nvSpPr>
        <xdr:cNvPr id="41" name="Tekstvak 40"/>
        <xdr:cNvSpPr txBox="1"/>
      </xdr:nvSpPr>
      <xdr:spPr>
        <a:xfrm>
          <a:off x="112058" y="37219468"/>
          <a:ext cx="3248905" cy="3537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200" b="1" u="sng"/>
            <a:t>Outcome 2. Early Sodium Increase</a:t>
          </a:r>
        </a:p>
      </xdr:txBody>
    </xdr:sp>
    <xdr:clientData/>
  </xdr:twoCellAnchor>
  <xdr:twoCellAnchor>
    <xdr:from>
      <xdr:col>0</xdr:col>
      <xdr:colOff>136071</xdr:colOff>
      <xdr:row>286</xdr:row>
      <xdr:rowOff>65564</xdr:rowOff>
    </xdr:from>
    <xdr:to>
      <xdr:col>2</xdr:col>
      <xdr:colOff>0</xdr:colOff>
      <xdr:row>288</xdr:row>
      <xdr:rowOff>38349</xdr:rowOff>
    </xdr:to>
    <xdr:sp macro="" textlink="">
      <xdr:nvSpPr>
        <xdr:cNvPr id="42" name="Tekstvak 41"/>
        <xdr:cNvSpPr txBox="1"/>
      </xdr:nvSpPr>
      <xdr:spPr>
        <a:xfrm>
          <a:off x="136071" y="59501564"/>
          <a:ext cx="2544536" cy="3537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200" b="1" u="sng"/>
            <a:t>Outcome 3. Late Sodium Increase</a:t>
          </a:r>
        </a:p>
      </xdr:txBody>
    </xdr:sp>
    <xdr:clientData/>
  </xdr:twoCellAnchor>
  <xdr:twoCellAnchor>
    <xdr:from>
      <xdr:col>0</xdr:col>
      <xdr:colOff>108857</xdr:colOff>
      <xdr:row>325</xdr:row>
      <xdr:rowOff>158813</xdr:rowOff>
    </xdr:from>
    <xdr:to>
      <xdr:col>2</xdr:col>
      <xdr:colOff>0</xdr:colOff>
      <xdr:row>327</xdr:row>
      <xdr:rowOff>131598</xdr:rowOff>
    </xdr:to>
    <xdr:sp macro="" textlink="">
      <xdr:nvSpPr>
        <xdr:cNvPr id="43" name="Tekstvak 42"/>
        <xdr:cNvSpPr txBox="1"/>
      </xdr:nvSpPr>
      <xdr:spPr>
        <a:xfrm>
          <a:off x="108857" y="67024313"/>
          <a:ext cx="3075214" cy="3537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200" b="1" u="sng"/>
            <a:t>Outcome 4.</a:t>
          </a:r>
          <a:r>
            <a:rPr lang="nl-NL" sz="1200" b="1" u="sng" baseline="0"/>
            <a:t> Adverse Events</a:t>
          </a:r>
          <a:endParaRPr lang="nl-NL" sz="1200" b="1" u="sng"/>
        </a:p>
      </xdr:txBody>
    </xdr:sp>
    <xdr:clientData/>
  </xdr:twoCellAnchor>
  <xdr:twoCellAnchor>
    <xdr:from>
      <xdr:col>0</xdr:col>
      <xdr:colOff>136072</xdr:colOff>
      <xdr:row>442</xdr:row>
      <xdr:rowOff>109559</xdr:rowOff>
    </xdr:from>
    <xdr:to>
      <xdr:col>2</xdr:col>
      <xdr:colOff>1319894</xdr:colOff>
      <xdr:row>444</xdr:row>
      <xdr:rowOff>82344</xdr:rowOff>
    </xdr:to>
    <xdr:sp macro="" textlink="">
      <xdr:nvSpPr>
        <xdr:cNvPr id="44" name="Tekstvak 43"/>
        <xdr:cNvSpPr txBox="1"/>
      </xdr:nvSpPr>
      <xdr:spPr>
        <a:xfrm>
          <a:off x="136072" y="89263559"/>
          <a:ext cx="4735286" cy="3537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200" b="1" u="sng"/>
            <a:t>Outcome 5.</a:t>
          </a:r>
          <a:r>
            <a:rPr lang="nl-NL" sz="1200" b="1" u="sng" baseline="0"/>
            <a:t> Rapid Sodium Increase</a:t>
          </a:r>
          <a:endParaRPr lang="nl-NL" sz="1200" b="1" u="sng"/>
        </a:p>
      </xdr:txBody>
    </xdr:sp>
    <xdr:clientData/>
  </xdr:twoCellAnchor>
  <xdr:twoCellAnchor>
    <xdr:from>
      <xdr:col>0</xdr:col>
      <xdr:colOff>136069</xdr:colOff>
      <xdr:row>518</xdr:row>
      <xdr:rowOff>182655</xdr:rowOff>
    </xdr:from>
    <xdr:to>
      <xdr:col>4</xdr:col>
      <xdr:colOff>244928</xdr:colOff>
      <xdr:row>530</xdr:row>
      <xdr:rowOff>95250</xdr:rowOff>
    </xdr:to>
    <xdr:sp macro="" textlink="">
      <xdr:nvSpPr>
        <xdr:cNvPr id="47" name="Tekstvak 46"/>
        <xdr:cNvSpPr txBox="1"/>
      </xdr:nvSpPr>
      <xdr:spPr>
        <a:xfrm>
          <a:off x="136069" y="104154834"/>
          <a:ext cx="8463645" cy="21985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b="1" u="sng">
              <a:solidFill>
                <a:schemeClr val="dk1"/>
              </a:solidFill>
              <a:effectLst/>
              <a:latin typeface="+mn-lt"/>
              <a:ea typeface="+mn-ea"/>
              <a:cs typeface="+mn-cs"/>
            </a:rPr>
            <a:t>Note:</a:t>
          </a:r>
        </a:p>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13/18 RCTs reported on  overly rapid sodium increase, using variable definitions to define the outcome (10</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could be used in meta-analysis) . Regardless of whether the definition was stringent (defined by absolute increase in serum sodium concentration of &gt;8 mmol/L/24h) or liberal (defined by absolute increase in serum sodium concentration &gt;12 mmol/L/24h), based on absolute increase in concentration or including development of hypernatremia or temporary drug withdrawal into a composite, the meta-analysis favoured treatment with placebo over treatment with a vasopressin-receptor antagonist [RR 2.52 [1.26 to 5.06], I²=5%. The limited heterogeneity (I²=5%) could not be explained by the way in which the outcome of rapid sodium increase was defined, nor could it be explained by the type of vasopressin-receptor antagonist under investigation. Overall 43 per 1000 patients would experience an overly rapid increase in serum sodium concentration when treated with vasopressin receptor antagonists versus 17 per 1000 patients when treated with placebo. This translates into a number needed to harm of 26, meaning that per 1000 patients treated, 26 more patients would have an overly rapid increase in serum sodium concentration if treated with a vaptan rather than with placebo.  </a:t>
          </a:r>
          <a:endParaRPr lang="nl-NL" sz="1100">
            <a:solidFill>
              <a:schemeClr val="dk1"/>
            </a:solidFill>
            <a:effectLst/>
            <a:latin typeface="+mn-lt"/>
            <a:ea typeface="+mn-ea"/>
            <a:cs typeface="+mn-cs"/>
          </a:endParaRPr>
        </a:p>
        <a:p>
          <a:endParaRPr lang="nl-NL" sz="1100"/>
        </a:p>
      </xdr:txBody>
    </xdr:sp>
    <xdr:clientData/>
  </xdr:twoCellAnchor>
  <xdr:twoCellAnchor editAs="oneCell">
    <xdr:from>
      <xdr:col>0</xdr:col>
      <xdr:colOff>0</xdr:colOff>
      <xdr:row>15</xdr:row>
      <xdr:rowOff>125864</xdr:rowOff>
    </xdr:from>
    <xdr:to>
      <xdr:col>3</xdr:col>
      <xdr:colOff>517071</xdr:colOff>
      <xdr:row>48</xdr:row>
      <xdr:rowOff>169981</xdr:rowOff>
    </xdr:to>
    <xdr:pic>
      <xdr:nvPicPr>
        <xdr:cNvPr id="3" name="Afbeelding 2"/>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xmlns="" val="0"/>
            </a:ext>
          </a:extLst>
        </a:blip>
        <a:stretch>
          <a:fillRect/>
        </a:stretch>
      </xdr:blipFill>
      <xdr:spPr>
        <a:xfrm>
          <a:off x="0" y="7936364"/>
          <a:ext cx="6422571" cy="6330617"/>
        </a:xfrm>
        <a:prstGeom prst="rect">
          <a:avLst/>
        </a:prstGeom>
      </xdr:spPr>
    </xdr:pic>
    <xdr:clientData/>
  </xdr:twoCellAnchor>
  <xdr:twoCellAnchor editAs="oneCell">
    <xdr:from>
      <xdr:col>0</xdr:col>
      <xdr:colOff>40822</xdr:colOff>
      <xdr:row>52</xdr:row>
      <xdr:rowOff>42183</xdr:rowOff>
    </xdr:from>
    <xdr:to>
      <xdr:col>3</xdr:col>
      <xdr:colOff>707571</xdr:colOff>
      <xdr:row>86</xdr:row>
      <xdr:rowOff>41257</xdr:rowOff>
    </xdr:to>
    <xdr:pic>
      <xdr:nvPicPr>
        <xdr:cNvPr id="4" name="Afbeelding 3"/>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xmlns="" val="0"/>
            </a:ext>
          </a:extLst>
        </a:blip>
        <a:stretch>
          <a:fillRect/>
        </a:stretch>
      </xdr:blipFill>
      <xdr:spPr>
        <a:xfrm>
          <a:off x="40822" y="15431862"/>
          <a:ext cx="6572249" cy="6476074"/>
        </a:xfrm>
        <a:prstGeom prst="rect">
          <a:avLst/>
        </a:prstGeom>
      </xdr:spPr>
    </xdr:pic>
    <xdr:clientData/>
  </xdr:twoCellAnchor>
  <xdr:twoCellAnchor>
    <xdr:from>
      <xdr:col>0</xdr:col>
      <xdr:colOff>158324</xdr:colOff>
      <xdr:row>94</xdr:row>
      <xdr:rowOff>51717</xdr:rowOff>
    </xdr:from>
    <xdr:to>
      <xdr:col>1</xdr:col>
      <xdr:colOff>971911</xdr:colOff>
      <xdr:row>96</xdr:row>
      <xdr:rowOff>24502</xdr:rowOff>
    </xdr:to>
    <xdr:sp macro="" textlink="">
      <xdr:nvSpPr>
        <xdr:cNvPr id="40" name="Tekstvak 39"/>
        <xdr:cNvSpPr txBox="1"/>
      </xdr:nvSpPr>
      <xdr:spPr>
        <a:xfrm>
          <a:off x="158324" y="22911717"/>
          <a:ext cx="1752480" cy="3537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200" b="1" u="sng"/>
            <a:t>Outcome 1. Death</a:t>
          </a:r>
        </a:p>
      </xdr:txBody>
    </xdr:sp>
    <xdr:clientData/>
  </xdr:twoCellAnchor>
  <xdr:twoCellAnchor>
    <xdr:from>
      <xdr:col>0</xdr:col>
      <xdr:colOff>68036</xdr:colOff>
      <xdr:row>91</xdr:row>
      <xdr:rowOff>153700</xdr:rowOff>
    </xdr:from>
    <xdr:to>
      <xdr:col>3</xdr:col>
      <xdr:colOff>666751</xdr:colOff>
      <xdr:row>94</xdr:row>
      <xdr:rowOff>119063</xdr:rowOff>
    </xdr:to>
    <xdr:sp macro="" textlink="">
      <xdr:nvSpPr>
        <xdr:cNvPr id="8" name="Tekstvak 7"/>
        <xdr:cNvSpPr txBox="1"/>
      </xdr:nvSpPr>
      <xdr:spPr>
        <a:xfrm>
          <a:off x="68036" y="22442200"/>
          <a:ext cx="6735536" cy="53686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800" b="1" u="sng"/>
            <a:t>Results Systematic Review Rozen-Zvi  - 2010 - AJKD</a:t>
          </a:r>
        </a:p>
      </xdr:txBody>
    </xdr:sp>
    <xdr:clientData/>
  </xdr:twoCellAnchor>
  <xdr:twoCellAnchor>
    <xdr:from>
      <xdr:col>5</xdr:col>
      <xdr:colOff>231321</xdr:colOff>
      <xdr:row>203</xdr:row>
      <xdr:rowOff>108859</xdr:rowOff>
    </xdr:from>
    <xdr:to>
      <xdr:col>8</xdr:col>
      <xdr:colOff>1129391</xdr:colOff>
      <xdr:row>204</xdr:row>
      <xdr:rowOff>179040</xdr:rowOff>
    </xdr:to>
    <xdr:pic>
      <xdr:nvPicPr>
        <xdr:cNvPr id="76" name="Afbeelding 75"/>
        <xdr:cNvPicPr>
          <a:picLocks noChangeAspect="1"/>
        </xdr:cNvPicPr>
      </xdr:nvPicPr>
      <xdr:blipFill>
        <a:blip xmlns:r="http://schemas.openxmlformats.org/officeDocument/2006/relationships" r:embed="rId4" cstate="print"/>
        <a:stretch>
          <a:fillRect/>
        </a:stretch>
      </xdr:blipFill>
      <xdr:spPr>
        <a:xfrm>
          <a:off x="9198428" y="44073538"/>
          <a:ext cx="6749142" cy="260681"/>
        </a:xfrm>
        <a:prstGeom prst="rect">
          <a:avLst/>
        </a:prstGeom>
      </xdr:spPr>
    </xdr:pic>
    <xdr:clientData/>
  </xdr:twoCellAnchor>
  <xdr:twoCellAnchor>
    <xdr:from>
      <xdr:col>0</xdr:col>
      <xdr:colOff>54431</xdr:colOff>
      <xdr:row>13</xdr:row>
      <xdr:rowOff>110939</xdr:rowOff>
    </xdr:from>
    <xdr:to>
      <xdr:col>3</xdr:col>
      <xdr:colOff>81646</xdr:colOff>
      <xdr:row>16</xdr:row>
      <xdr:rowOff>13608</xdr:rowOff>
    </xdr:to>
    <xdr:sp macro="" textlink="">
      <xdr:nvSpPr>
        <xdr:cNvPr id="79" name="Tekstvak 78"/>
        <xdr:cNvSpPr txBox="1"/>
      </xdr:nvSpPr>
      <xdr:spPr>
        <a:xfrm>
          <a:off x="54431" y="7540439"/>
          <a:ext cx="6164036" cy="4741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800" b="1" u="sng"/>
            <a:t>Results Systematic Review Rozen-Zvi  - 2010  - AJKD</a:t>
          </a:r>
        </a:p>
      </xdr:txBody>
    </xdr:sp>
    <xdr:clientData/>
  </xdr:twoCellAnchor>
  <xdr:twoCellAnchor>
    <xdr:from>
      <xdr:col>5</xdr:col>
      <xdr:colOff>138793</xdr:colOff>
      <xdr:row>91</xdr:row>
      <xdr:rowOff>129205</xdr:rowOff>
    </xdr:from>
    <xdr:to>
      <xdr:col>9</xdr:col>
      <xdr:colOff>381001</xdr:colOff>
      <xdr:row>94</xdr:row>
      <xdr:rowOff>94568</xdr:rowOff>
    </xdr:to>
    <xdr:sp macro="" textlink="">
      <xdr:nvSpPr>
        <xdr:cNvPr id="46" name="Tekstvak 45"/>
        <xdr:cNvSpPr txBox="1"/>
      </xdr:nvSpPr>
      <xdr:spPr>
        <a:xfrm>
          <a:off x="9092293" y="22764069"/>
          <a:ext cx="8433708" cy="53686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800" b="1" u="sng"/>
            <a:t>Results Updated Systematic Review ERBP</a:t>
          </a:r>
          <a:r>
            <a:rPr lang="nl-NL" sz="1800" b="1" u="sng" baseline="0"/>
            <a:t> 12/2012</a:t>
          </a:r>
          <a:endParaRPr lang="nl-NL" sz="1800" b="1" u="sng"/>
        </a:p>
      </xdr:txBody>
    </xdr:sp>
    <xdr:clientData/>
  </xdr:twoCellAnchor>
  <xdr:twoCellAnchor>
    <xdr:from>
      <xdr:col>5</xdr:col>
      <xdr:colOff>217714</xdr:colOff>
      <xdr:row>13</xdr:row>
      <xdr:rowOff>108857</xdr:rowOff>
    </xdr:from>
    <xdr:to>
      <xdr:col>9</xdr:col>
      <xdr:colOff>294409</xdr:colOff>
      <xdr:row>15</xdr:row>
      <xdr:rowOff>121226</xdr:rowOff>
    </xdr:to>
    <xdr:sp macro="" textlink="">
      <xdr:nvSpPr>
        <xdr:cNvPr id="48" name="Tekstvak 47"/>
        <xdr:cNvSpPr txBox="1"/>
      </xdr:nvSpPr>
      <xdr:spPr>
        <a:xfrm>
          <a:off x="9171214" y="7884721"/>
          <a:ext cx="8268195" cy="3933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800" b="1" u="sng"/>
            <a:t>Results Updated Systematic Review ERBP</a:t>
          </a:r>
          <a:r>
            <a:rPr lang="nl-NL" sz="1800" b="1" u="sng" baseline="0"/>
            <a:t> 12/2012</a:t>
          </a:r>
          <a:endParaRPr lang="nl-NL" sz="1800" b="1" u="sng"/>
        </a:p>
      </xdr:txBody>
    </xdr:sp>
    <xdr:clientData/>
  </xdr:twoCellAnchor>
  <xdr:twoCellAnchor>
    <xdr:from>
      <xdr:col>5</xdr:col>
      <xdr:colOff>215473</xdr:colOff>
      <xdr:row>94</xdr:row>
      <xdr:rowOff>13617</xdr:rowOff>
    </xdr:from>
    <xdr:to>
      <xdr:col>8</xdr:col>
      <xdr:colOff>212632</xdr:colOff>
      <xdr:row>95</xdr:row>
      <xdr:rowOff>176902</xdr:rowOff>
    </xdr:to>
    <xdr:sp macro="" textlink="">
      <xdr:nvSpPr>
        <xdr:cNvPr id="49" name="Tekstvak 48"/>
        <xdr:cNvSpPr txBox="1"/>
      </xdr:nvSpPr>
      <xdr:spPr>
        <a:xfrm>
          <a:off x="9413902" y="22873617"/>
          <a:ext cx="1752480" cy="3537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200" b="1" u="sng"/>
            <a:t>Outcome 1. Death</a:t>
          </a:r>
        </a:p>
      </xdr:txBody>
    </xdr:sp>
    <xdr:clientData/>
  </xdr:twoCellAnchor>
  <xdr:twoCellAnchor editAs="oneCell">
    <xdr:from>
      <xdr:col>5</xdr:col>
      <xdr:colOff>299357</xdr:colOff>
      <xdr:row>123</xdr:row>
      <xdr:rowOff>149679</xdr:rowOff>
    </xdr:from>
    <xdr:to>
      <xdr:col>7</xdr:col>
      <xdr:colOff>2052715</xdr:colOff>
      <xdr:row>126</xdr:row>
      <xdr:rowOff>82941</xdr:rowOff>
    </xdr:to>
    <xdr:pic>
      <xdr:nvPicPr>
        <xdr:cNvPr id="11" name="Afbeelding 10"/>
        <xdr:cNvPicPr>
          <a:picLocks noChangeAspect="1"/>
        </xdr:cNvPicPr>
      </xdr:nvPicPr>
      <xdr:blipFill>
        <a:blip xmlns:r="http://schemas.openxmlformats.org/officeDocument/2006/relationships" r:embed="rId18"/>
        <a:stretch>
          <a:fillRect/>
        </a:stretch>
      </xdr:blipFill>
      <xdr:spPr>
        <a:xfrm>
          <a:off x="9497786" y="28534179"/>
          <a:ext cx="4828572" cy="504762"/>
        </a:xfrm>
        <a:prstGeom prst="rect">
          <a:avLst/>
        </a:prstGeom>
      </xdr:spPr>
    </xdr:pic>
    <xdr:clientData/>
  </xdr:twoCellAnchor>
  <xdr:twoCellAnchor editAs="oneCell">
    <xdr:from>
      <xdr:col>5</xdr:col>
      <xdr:colOff>299356</xdr:colOff>
      <xdr:row>160</xdr:row>
      <xdr:rowOff>149679</xdr:rowOff>
    </xdr:from>
    <xdr:to>
      <xdr:col>8</xdr:col>
      <xdr:colOff>48284</xdr:colOff>
      <xdr:row>163</xdr:row>
      <xdr:rowOff>44846</xdr:rowOff>
    </xdr:to>
    <xdr:pic>
      <xdr:nvPicPr>
        <xdr:cNvPr id="13" name="Afbeelding 12"/>
        <xdr:cNvPicPr>
          <a:picLocks noChangeAspect="1"/>
        </xdr:cNvPicPr>
      </xdr:nvPicPr>
      <xdr:blipFill>
        <a:blip xmlns:r="http://schemas.openxmlformats.org/officeDocument/2006/relationships" r:embed="rId19"/>
        <a:stretch>
          <a:fillRect/>
        </a:stretch>
      </xdr:blipFill>
      <xdr:spPr>
        <a:xfrm>
          <a:off x="9497785" y="35582679"/>
          <a:ext cx="5600000" cy="466667"/>
        </a:xfrm>
        <a:prstGeom prst="rect">
          <a:avLst/>
        </a:prstGeom>
      </xdr:spPr>
    </xdr:pic>
    <xdr:clientData/>
  </xdr:twoCellAnchor>
  <xdr:twoCellAnchor>
    <xdr:from>
      <xdr:col>5</xdr:col>
      <xdr:colOff>101172</xdr:colOff>
      <xdr:row>169</xdr:row>
      <xdr:rowOff>101904</xdr:rowOff>
    </xdr:from>
    <xdr:to>
      <xdr:col>10</xdr:col>
      <xdr:colOff>424542</xdr:colOff>
      <xdr:row>171</xdr:row>
      <xdr:rowOff>74689</xdr:rowOff>
    </xdr:to>
    <xdr:sp macro="" textlink="">
      <xdr:nvSpPr>
        <xdr:cNvPr id="52" name="Tekstvak 51"/>
        <xdr:cNvSpPr txBox="1"/>
      </xdr:nvSpPr>
      <xdr:spPr>
        <a:xfrm>
          <a:off x="9299601" y="37249404"/>
          <a:ext cx="3248905" cy="3537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200" b="1" u="sng"/>
            <a:t>Outcome 2. Early Sodium Increase</a:t>
          </a:r>
        </a:p>
      </xdr:txBody>
    </xdr:sp>
    <xdr:clientData/>
  </xdr:twoCellAnchor>
  <xdr:twoCellAnchor editAs="oneCell">
    <xdr:from>
      <xdr:col>5</xdr:col>
      <xdr:colOff>340177</xdr:colOff>
      <xdr:row>237</xdr:row>
      <xdr:rowOff>78241</xdr:rowOff>
    </xdr:from>
    <xdr:to>
      <xdr:col>8</xdr:col>
      <xdr:colOff>1279582</xdr:colOff>
      <xdr:row>239</xdr:row>
      <xdr:rowOff>163908</xdr:rowOff>
    </xdr:to>
    <xdr:pic>
      <xdr:nvPicPr>
        <xdr:cNvPr id="45" name="Afbeelding 44"/>
        <xdr:cNvPicPr>
          <a:picLocks noChangeAspect="1"/>
        </xdr:cNvPicPr>
      </xdr:nvPicPr>
      <xdr:blipFill>
        <a:blip xmlns:r="http://schemas.openxmlformats.org/officeDocument/2006/relationships" r:embed="rId20"/>
        <a:stretch>
          <a:fillRect/>
        </a:stretch>
      </xdr:blipFill>
      <xdr:spPr>
        <a:xfrm>
          <a:off x="9538606" y="50179741"/>
          <a:ext cx="6790477" cy="466667"/>
        </a:xfrm>
        <a:prstGeom prst="rect">
          <a:avLst/>
        </a:prstGeom>
      </xdr:spPr>
    </xdr:pic>
    <xdr:clientData/>
  </xdr:twoCellAnchor>
  <xdr:twoCellAnchor editAs="oneCell">
    <xdr:from>
      <xdr:col>5</xdr:col>
      <xdr:colOff>353785</xdr:colOff>
      <xdr:row>280</xdr:row>
      <xdr:rowOff>26213</xdr:rowOff>
    </xdr:from>
    <xdr:to>
      <xdr:col>8</xdr:col>
      <xdr:colOff>597952</xdr:colOff>
      <xdr:row>282</xdr:row>
      <xdr:rowOff>121404</xdr:rowOff>
    </xdr:to>
    <xdr:pic>
      <xdr:nvPicPr>
        <xdr:cNvPr id="51" name="Afbeelding 50"/>
        <xdr:cNvPicPr>
          <a:picLocks noChangeAspect="1"/>
        </xdr:cNvPicPr>
      </xdr:nvPicPr>
      <xdr:blipFill>
        <a:blip xmlns:r="http://schemas.openxmlformats.org/officeDocument/2006/relationships" r:embed="rId21"/>
        <a:stretch>
          <a:fillRect/>
        </a:stretch>
      </xdr:blipFill>
      <xdr:spPr>
        <a:xfrm>
          <a:off x="8654142" y="58849892"/>
          <a:ext cx="6095239" cy="476191"/>
        </a:xfrm>
        <a:prstGeom prst="rect">
          <a:avLst/>
        </a:prstGeom>
      </xdr:spPr>
    </xdr:pic>
    <xdr:clientData/>
  </xdr:twoCellAnchor>
  <xdr:twoCellAnchor>
    <xdr:from>
      <xdr:col>5</xdr:col>
      <xdr:colOff>97971</xdr:colOff>
      <xdr:row>286</xdr:row>
      <xdr:rowOff>95499</xdr:rowOff>
    </xdr:from>
    <xdr:to>
      <xdr:col>9</xdr:col>
      <xdr:colOff>302079</xdr:colOff>
      <xdr:row>288</xdr:row>
      <xdr:rowOff>68284</xdr:rowOff>
    </xdr:to>
    <xdr:sp macro="" textlink="">
      <xdr:nvSpPr>
        <xdr:cNvPr id="56" name="Tekstvak 55"/>
        <xdr:cNvSpPr txBox="1"/>
      </xdr:nvSpPr>
      <xdr:spPr>
        <a:xfrm>
          <a:off x="9296400" y="59531499"/>
          <a:ext cx="2544536" cy="3537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200" b="1" u="sng"/>
            <a:t>Outcome 3. Late Sodium Increase</a:t>
          </a:r>
        </a:p>
      </xdr:txBody>
    </xdr:sp>
    <xdr:clientData/>
  </xdr:twoCellAnchor>
  <xdr:twoCellAnchor editAs="oneCell">
    <xdr:from>
      <xdr:col>5</xdr:col>
      <xdr:colOff>176891</xdr:colOff>
      <xdr:row>288</xdr:row>
      <xdr:rowOff>27215</xdr:rowOff>
    </xdr:from>
    <xdr:to>
      <xdr:col>8</xdr:col>
      <xdr:colOff>1078200</xdr:colOff>
      <xdr:row>301</xdr:row>
      <xdr:rowOff>112620</xdr:rowOff>
    </xdr:to>
    <xdr:pic>
      <xdr:nvPicPr>
        <xdr:cNvPr id="55" name="Afbeelding 54"/>
        <xdr:cNvPicPr>
          <a:picLocks noChangeAspect="1"/>
        </xdr:cNvPicPr>
      </xdr:nvPicPr>
      <xdr:blipFill>
        <a:blip xmlns:r="http://schemas.openxmlformats.org/officeDocument/2006/relationships" r:embed="rId22"/>
        <a:stretch>
          <a:fillRect/>
        </a:stretch>
      </xdr:blipFill>
      <xdr:spPr>
        <a:xfrm>
          <a:off x="9375320" y="59844215"/>
          <a:ext cx="6752381" cy="2561905"/>
        </a:xfrm>
        <a:prstGeom prst="rect">
          <a:avLst/>
        </a:prstGeom>
      </xdr:spPr>
    </xdr:pic>
    <xdr:clientData/>
  </xdr:twoCellAnchor>
  <xdr:twoCellAnchor editAs="oneCell">
    <xdr:from>
      <xdr:col>5</xdr:col>
      <xdr:colOff>204107</xdr:colOff>
      <xdr:row>303</xdr:row>
      <xdr:rowOff>81643</xdr:rowOff>
    </xdr:from>
    <xdr:to>
      <xdr:col>8</xdr:col>
      <xdr:colOff>1372083</xdr:colOff>
      <xdr:row>318</xdr:row>
      <xdr:rowOff>81286</xdr:rowOff>
    </xdr:to>
    <xdr:pic>
      <xdr:nvPicPr>
        <xdr:cNvPr id="58" name="Afbeelding 57"/>
        <xdr:cNvPicPr>
          <a:picLocks noChangeAspect="1"/>
        </xdr:cNvPicPr>
      </xdr:nvPicPr>
      <xdr:blipFill>
        <a:blip xmlns:r="http://schemas.openxmlformats.org/officeDocument/2006/relationships" r:embed="rId23"/>
        <a:stretch>
          <a:fillRect/>
        </a:stretch>
      </xdr:blipFill>
      <xdr:spPr>
        <a:xfrm>
          <a:off x="9402536" y="62756143"/>
          <a:ext cx="7019048" cy="2857143"/>
        </a:xfrm>
        <a:prstGeom prst="rect">
          <a:avLst/>
        </a:prstGeom>
      </xdr:spPr>
    </xdr:pic>
    <xdr:clientData/>
  </xdr:twoCellAnchor>
  <xdr:twoCellAnchor>
    <xdr:from>
      <xdr:col>5</xdr:col>
      <xdr:colOff>152399</xdr:colOff>
      <xdr:row>325</xdr:row>
      <xdr:rowOff>188749</xdr:rowOff>
    </xdr:from>
    <xdr:to>
      <xdr:col>10</xdr:col>
      <xdr:colOff>302078</xdr:colOff>
      <xdr:row>327</xdr:row>
      <xdr:rowOff>161534</xdr:rowOff>
    </xdr:to>
    <xdr:sp macro="" textlink="">
      <xdr:nvSpPr>
        <xdr:cNvPr id="62" name="Tekstvak 61"/>
        <xdr:cNvSpPr txBox="1"/>
      </xdr:nvSpPr>
      <xdr:spPr>
        <a:xfrm>
          <a:off x="9350828" y="67054249"/>
          <a:ext cx="3075214" cy="3537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200" b="1" u="sng"/>
            <a:t>Outcome 4.</a:t>
          </a:r>
          <a:r>
            <a:rPr lang="nl-NL" sz="1200" b="1" u="sng" baseline="0"/>
            <a:t> Adverse Events</a:t>
          </a:r>
          <a:endParaRPr lang="nl-NL" sz="1200" b="1" u="sng"/>
        </a:p>
      </xdr:txBody>
    </xdr:sp>
    <xdr:clientData/>
  </xdr:twoCellAnchor>
  <xdr:twoCellAnchor editAs="oneCell">
    <xdr:from>
      <xdr:col>5</xdr:col>
      <xdr:colOff>258535</xdr:colOff>
      <xdr:row>359</xdr:row>
      <xdr:rowOff>29063</xdr:rowOff>
    </xdr:from>
    <xdr:to>
      <xdr:col>8</xdr:col>
      <xdr:colOff>531273</xdr:colOff>
      <xdr:row>361</xdr:row>
      <xdr:rowOff>124254</xdr:rowOff>
    </xdr:to>
    <xdr:pic>
      <xdr:nvPicPr>
        <xdr:cNvPr id="59" name="Afbeelding 58"/>
        <xdr:cNvPicPr>
          <a:picLocks noChangeAspect="1"/>
        </xdr:cNvPicPr>
      </xdr:nvPicPr>
      <xdr:blipFill>
        <a:blip xmlns:r="http://schemas.openxmlformats.org/officeDocument/2006/relationships" r:embed="rId24"/>
        <a:stretch>
          <a:fillRect/>
        </a:stretch>
      </xdr:blipFill>
      <xdr:spPr>
        <a:xfrm>
          <a:off x="9456964" y="73371563"/>
          <a:ext cx="6123810" cy="476191"/>
        </a:xfrm>
        <a:prstGeom prst="rect">
          <a:avLst/>
        </a:prstGeom>
      </xdr:spPr>
    </xdr:pic>
    <xdr:clientData/>
  </xdr:twoCellAnchor>
  <xdr:twoCellAnchor editAs="oneCell">
    <xdr:from>
      <xdr:col>5</xdr:col>
      <xdr:colOff>217714</xdr:colOff>
      <xdr:row>397</xdr:row>
      <xdr:rowOff>180292</xdr:rowOff>
    </xdr:from>
    <xdr:to>
      <xdr:col>8</xdr:col>
      <xdr:colOff>652357</xdr:colOff>
      <xdr:row>400</xdr:row>
      <xdr:rowOff>84983</xdr:rowOff>
    </xdr:to>
    <xdr:pic>
      <xdr:nvPicPr>
        <xdr:cNvPr id="61" name="Afbeelding 60"/>
        <xdr:cNvPicPr>
          <a:picLocks noChangeAspect="1"/>
        </xdr:cNvPicPr>
      </xdr:nvPicPr>
      <xdr:blipFill>
        <a:blip xmlns:r="http://schemas.openxmlformats.org/officeDocument/2006/relationships" r:embed="rId25"/>
        <a:stretch>
          <a:fillRect/>
        </a:stretch>
      </xdr:blipFill>
      <xdr:spPr>
        <a:xfrm>
          <a:off x="9184821" y="81101971"/>
          <a:ext cx="6285715" cy="476191"/>
        </a:xfrm>
        <a:prstGeom prst="rect">
          <a:avLst/>
        </a:prstGeom>
      </xdr:spPr>
    </xdr:pic>
    <xdr:clientData/>
  </xdr:twoCellAnchor>
  <xdr:twoCellAnchor editAs="oneCell">
    <xdr:from>
      <xdr:col>5</xdr:col>
      <xdr:colOff>465850</xdr:colOff>
      <xdr:row>404</xdr:row>
      <xdr:rowOff>13607</xdr:rowOff>
    </xdr:from>
    <xdr:to>
      <xdr:col>8</xdr:col>
      <xdr:colOff>1179738</xdr:colOff>
      <xdr:row>436</xdr:row>
      <xdr:rowOff>122464</xdr:rowOff>
    </xdr:to>
    <xdr:pic>
      <xdr:nvPicPr>
        <xdr:cNvPr id="63" name="Afbeelding 62"/>
        <xdr:cNvPicPr>
          <a:picLocks noChangeAspect="1"/>
        </xdr:cNvPicPr>
      </xdr:nvPicPr>
      <xdr:blipFill>
        <a:blip xmlns:r="http://schemas.openxmlformats.org/officeDocument/2006/relationships" r:embed="rId26"/>
        <a:stretch>
          <a:fillRect/>
        </a:stretch>
      </xdr:blipFill>
      <xdr:spPr>
        <a:xfrm>
          <a:off x="9432957" y="82268786"/>
          <a:ext cx="6564960" cy="6204857"/>
        </a:xfrm>
        <a:prstGeom prst="rect">
          <a:avLst/>
        </a:prstGeom>
      </xdr:spPr>
    </xdr:pic>
    <xdr:clientData/>
  </xdr:twoCellAnchor>
  <xdr:twoCellAnchor editAs="oneCell">
    <xdr:from>
      <xdr:col>5</xdr:col>
      <xdr:colOff>285749</xdr:colOff>
      <xdr:row>437</xdr:row>
      <xdr:rowOff>-1</xdr:rowOff>
    </xdr:from>
    <xdr:to>
      <xdr:col>8</xdr:col>
      <xdr:colOff>1748963</xdr:colOff>
      <xdr:row>439</xdr:row>
      <xdr:rowOff>104713</xdr:rowOff>
    </xdr:to>
    <xdr:pic>
      <xdr:nvPicPr>
        <xdr:cNvPr id="64" name="Afbeelding 63"/>
        <xdr:cNvPicPr>
          <a:picLocks noChangeAspect="1"/>
        </xdr:cNvPicPr>
      </xdr:nvPicPr>
      <xdr:blipFill>
        <a:blip xmlns:r="http://schemas.openxmlformats.org/officeDocument/2006/relationships" r:embed="rId27"/>
        <a:stretch>
          <a:fillRect/>
        </a:stretch>
      </xdr:blipFill>
      <xdr:spPr>
        <a:xfrm>
          <a:off x="9252856" y="88541678"/>
          <a:ext cx="7314286" cy="485714"/>
        </a:xfrm>
        <a:prstGeom prst="rect">
          <a:avLst/>
        </a:prstGeom>
      </xdr:spPr>
    </xdr:pic>
    <xdr:clientData/>
  </xdr:twoCellAnchor>
  <xdr:twoCellAnchor>
    <xdr:from>
      <xdr:col>5</xdr:col>
      <xdr:colOff>138793</xdr:colOff>
      <xdr:row>442</xdr:row>
      <xdr:rowOff>166709</xdr:rowOff>
    </xdr:from>
    <xdr:to>
      <xdr:col>13</xdr:col>
      <xdr:colOff>193222</xdr:colOff>
      <xdr:row>444</xdr:row>
      <xdr:rowOff>139494</xdr:rowOff>
    </xdr:to>
    <xdr:sp macro="" textlink="">
      <xdr:nvSpPr>
        <xdr:cNvPr id="68" name="Tekstvak 67"/>
        <xdr:cNvSpPr txBox="1"/>
      </xdr:nvSpPr>
      <xdr:spPr>
        <a:xfrm>
          <a:off x="9337222" y="89320709"/>
          <a:ext cx="4735286" cy="3537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200" b="1" u="sng"/>
            <a:t>Outcome 5.</a:t>
          </a:r>
          <a:r>
            <a:rPr lang="nl-NL" sz="1200" b="1" u="sng" baseline="0"/>
            <a:t> Rapid Sodium Increase</a:t>
          </a:r>
          <a:endParaRPr lang="nl-NL" sz="1200" b="1" u="sng"/>
        </a:p>
      </xdr:txBody>
    </xdr:sp>
    <xdr:clientData/>
  </xdr:twoCellAnchor>
  <xdr:twoCellAnchor editAs="oneCell">
    <xdr:from>
      <xdr:col>0</xdr:col>
      <xdr:colOff>176892</xdr:colOff>
      <xdr:row>444</xdr:row>
      <xdr:rowOff>95251</xdr:rowOff>
    </xdr:from>
    <xdr:to>
      <xdr:col>3</xdr:col>
      <xdr:colOff>220604</xdr:colOff>
      <xdr:row>472</xdr:row>
      <xdr:rowOff>108857</xdr:rowOff>
    </xdr:to>
    <xdr:pic>
      <xdr:nvPicPr>
        <xdr:cNvPr id="65" name="Afbeelding 64"/>
        <xdr:cNvPicPr>
          <a:picLocks noChangeAspect="1"/>
        </xdr:cNvPicPr>
      </xdr:nvPicPr>
      <xdr:blipFill>
        <a:blip xmlns:r="http://schemas.openxmlformats.org/officeDocument/2006/relationships" r:embed="rId28"/>
        <a:stretch>
          <a:fillRect/>
        </a:stretch>
      </xdr:blipFill>
      <xdr:spPr>
        <a:xfrm>
          <a:off x="176892" y="89970430"/>
          <a:ext cx="5949212" cy="5347606"/>
        </a:xfrm>
        <a:prstGeom prst="rect">
          <a:avLst/>
        </a:prstGeom>
      </xdr:spPr>
    </xdr:pic>
    <xdr:clientData/>
  </xdr:twoCellAnchor>
  <xdr:twoCellAnchor editAs="oneCell">
    <xdr:from>
      <xdr:col>5</xdr:col>
      <xdr:colOff>257592</xdr:colOff>
      <xdr:row>96</xdr:row>
      <xdr:rowOff>32288</xdr:rowOff>
    </xdr:from>
    <xdr:to>
      <xdr:col>7</xdr:col>
      <xdr:colOff>2449286</xdr:colOff>
      <xdr:row>122</xdr:row>
      <xdr:rowOff>84306</xdr:rowOff>
    </xdr:to>
    <xdr:pic>
      <xdr:nvPicPr>
        <xdr:cNvPr id="5" name="Afbeelding 4"/>
        <xdr:cNvPicPr>
          <a:picLocks noChangeAspect="1"/>
        </xdr:cNvPicPr>
      </xdr:nvPicPr>
      <xdr:blipFill>
        <a:blip xmlns:r="http://schemas.openxmlformats.org/officeDocument/2006/relationships" r:embed="rId29"/>
        <a:stretch>
          <a:fillRect/>
        </a:stretch>
      </xdr:blipFill>
      <xdr:spPr>
        <a:xfrm>
          <a:off x="9224699" y="23613467"/>
          <a:ext cx="5266908" cy="5005018"/>
        </a:xfrm>
        <a:prstGeom prst="rect">
          <a:avLst/>
        </a:prstGeom>
      </xdr:spPr>
    </xdr:pic>
    <xdr:clientData/>
  </xdr:twoCellAnchor>
  <xdr:twoCellAnchor editAs="oneCell">
    <xdr:from>
      <xdr:col>5</xdr:col>
      <xdr:colOff>291442</xdr:colOff>
      <xdr:row>132</xdr:row>
      <xdr:rowOff>81644</xdr:rowOff>
    </xdr:from>
    <xdr:to>
      <xdr:col>8</xdr:col>
      <xdr:colOff>20411</xdr:colOff>
      <xdr:row>158</xdr:row>
      <xdr:rowOff>95250</xdr:rowOff>
    </xdr:to>
    <xdr:pic>
      <xdr:nvPicPr>
        <xdr:cNvPr id="6" name="Afbeelding 5"/>
        <xdr:cNvPicPr>
          <a:picLocks noChangeAspect="1"/>
        </xdr:cNvPicPr>
      </xdr:nvPicPr>
      <xdr:blipFill>
        <a:blip xmlns:r="http://schemas.openxmlformats.org/officeDocument/2006/relationships" r:embed="rId30"/>
        <a:stretch>
          <a:fillRect/>
        </a:stretch>
      </xdr:blipFill>
      <xdr:spPr>
        <a:xfrm>
          <a:off x="9258549" y="30520823"/>
          <a:ext cx="5580041" cy="4966606"/>
        </a:xfrm>
        <a:prstGeom prst="rect">
          <a:avLst/>
        </a:prstGeom>
      </xdr:spPr>
    </xdr:pic>
    <xdr:clientData/>
  </xdr:twoCellAnchor>
  <xdr:twoCellAnchor editAs="oneCell">
    <xdr:from>
      <xdr:col>5</xdr:col>
      <xdr:colOff>256861</xdr:colOff>
      <xdr:row>172</xdr:row>
      <xdr:rowOff>13608</xdr:rowOff>
    </xdr:from>
    <xdr:to>
      <xdr:col>8</xdr:col>
      <xdr:colOff>58668</xdr:colOff>
      <xdr:row>202</xdr:row>
      <xdr:rowOff>13607</xdr:rowOff>
    </xdr:to>
    <xdr:pic>
      <xdr:nvPicPr>
        <xdr:cNvPr id="18" name="Afbeelding 17"/>
        <xdr:cNvPicPr>
          <a:picLocks noChangeAspect="1"/>
        </xdr:cNvPicPr>
      </xdr:nvPicPr>
      <xdr:blipFill>
        <a:blip xmlns:r="http://schemas.openxmlformats.org/officeDocument/2006/relationships" r:embed="rId31"/>
        <a:stretch>
          <a:fillRect/>
        </a:stretch>
      </xdr:blipFill>
      <xdr:spPr>
        <a:xfrm>
          <a:off x="9223968" y="38072787"/>
          <a:ext cx="5652879" cy="5714999"/>
        </a:xfrm>
        <a:prstGeom prst="rect">
          <a:avLst/>
        </a:prstGeom>
      </xdr:spPr>
    </xdr:pic>
    <xdr:clientData/>
  </xdr:twoCellAnchor>
  <xdr:twoCellAnchor editAs="oneCell">
    <xdr:from>
      <xdr:col>5</xdr:col>
      <xdr:colOff>231322</xdr:colOff>
      <xdr:row>208</xdr:row>
      <xdr:rowOff>1</xdr:rowOff>
    </xdr:from>
    <xdr:to>
      <xdr:col>8</xdr:col>
      <xdr:colOff>1314450</xdr:colOff>
      <xdr:row>235</xdr:row>
      <xdr:rowOff>38101</xdr:rowOff>
    </xdr:to>
    <xdr:pic>
      <xdr:nvPicPr>
        <xdr:cNvPr id="36" name="Afbeelding 35"/>
        <xdr:cNvPicPr>
          <a:picLocks noChangeAspect="1"/>
        </xdr:cNvPicPr>
      </xdr:nvPicPr>
      <xdr:blipFill>
        <a:blip xmlns:r="http://schemas.openxmlformats.org/officeDocument/2006/relationships" r:embed="rId32"/>
        <a:stretch>
          <a:fillRect/>
        </a:stretch>
      </xdr:blipFill>
      <xdr:spPr>
        <a:xfrm>
          <a:off x="9198429" y="44917180"/>
          <a:ext cx="6934200" cy="5181600"/>
        </a:xfrm>
        <a:prstGeom prst="rect">
          <a:avLst/>
        </a:prstGeom>
      </xdr:spPr>
    </xdr:pic>
    <xdr:clientData/>
  </xdr:twoCellAnchor>
  <xdr:twoCellAnchor editAs="oneCell">
    <xdr:from>
      <xdr:col>5</xdr:col>
      <xdr:colOff>317357</xdr:colOff>
      <xdr:row>249</xdr:row>
      <xdr:rowOff>12605</xdr:rowOff>
    </xdr:from>
    <xdr:to>
      <xdr:col>8</xdr:col>
      <xdr:colOff>813706</xdr:colOff>
      <xdr:row>279</xdr:row>
      <xdr:rowOff>13607</xdr:rowOff>
    </xdr:to>
    <xdr:pic>
      <xdr:nvPicPr>
        <xdr:cNvPr id="50" name="Afbeelding 49"/>
        <xdr:cNvPicPr>
          <a:picLocks noChangeAspect="1"/>
        </xdr:cNvPicPr>
      </xdr:nvPicPr>
      <xdr:blipFill>
        <a:blip xmlns:r="http://schemas.openxmlformats.org/officeDocument/2006/relationships" r:embed="rId33"/>
        <a:stretch>
          <a:fillRect/>
        </a:stretch>
      </xdr:blipFill>
      <xdr:spPr>
        <a:xfrm>
          <a:off x="9284464" y="52740284"/>
          <a:ext cx="6347421" cy="5716002"/>
        </a:xfrm>
        <a:prstGeom prst="rect">
          <a:avLst/>
        </a:prstGeom>
      </xdr:spPr>
    </xdr:pic>
    <xdr:clientData/>
  </xdr:twoCellAnchor>
  <xdr:twoCellAnchor editAs="oneCell">
    <xdr:from>
      <xdr:col>5</xdr:col>
      <xdr:colOff>176892</xdr:colOff>
      <xdr:row>327</xdr:row>
      <xdr:rowOff>163286</xdr:rowOff>
    </xdr:from>
    <xdr:to>
      <xdr:col>8</xdr:col>
      <xdr:colOff>348341</xdr:colOff>
      <xdr:row>355</xdr:row>
      <xdr:rowOff>123810</xdr:rowOff>
    </xdr:to>
    <xdr:pic>
      <xdr:nvPicPr>
        <xdr:cNvPr id="53" name="Afbeelding 52"/>
        <xdr:cNvPicPr>
          <a:picLocks noChangeAspect="1"/>
        </xdr:cNvPicPr>
      </xdr:nvPicPr>
      <xdr:blipFill>
        <a:blip xmlns:r="http://schemas.openxmlformats.org/officeDocument/2006/relationships" r:embed="rId34"/>
        <a:stretch>
          <a:fillRect/>
        </a:stretch>
      </xdr:blipFill>
      <xdr:spPr>
        <a:xfrm>
          <a:off x="9143999" y="67749965"/>
          <a:ext cx="6022521" cy="5294524"/>
        </a:xfrm>
        <a:prstGeom prst="rect">
          <a:avLst/>
        </a:prstGeom>
      </xdr:spPr>
    </xdr:pic>
    <xdr:clientData/>
  </xdr:twoCellAnchor>
  <xdr:twoCellAnchor editAs="oneCell">
    <xdr:from>
      <xdr:col>5</xdr:col>
      <xdr:colOff>306129</xdr:colOff>
      <xdr:row>364</xdr:row>
      <xdr:rowOff>54429</xdr:rowOff>
    </xdr:from>
    <xdr:to>
      <xdr:col>8</xdr:col>
      <xdr:colOff>688520</xdr:colOff>
      <xdr:row>395</xdr:row>
      <xdr:rowOff>176893</xdr:rowOff>
    </xdr:to>
    <xdr:pic>
      <xdr:nvPicPr>
        <xdr:cNvPr id="54" name="Afbeelding 53"/>
        <xdr:cNvPicPr>
          <a:picLocks noChangeAspect="1"/>
        </xdr:cNvPicPr>
      </xdr:nvPicPr>
      <xdr:blipFill>
        <a:blip xmlns:r="http://schemas.openxmlformats.org/officeDocument/2006/relationships" r:embed="rId35"/>
        <a:stretch>
          <a:fillRect/>
        </a:stretch>
      </xdr:blipFill>
      <xdr:spPr>
        <a:xfrm>
          <a:off x="9273236" y="74689608"/>
          <a:ext cx="6233463" cy="6027964"/>
        </a:xfrm>
        <a:prstGeom prst="rect">
          <a:avLst/>
        </a:prstGeom>
      </xdr:spPr>
    </xdr:pic>
    <xdr:clientData/>
  </xdr:twoCellAnchor>
  <xdr:twoCellAnchor editAs="oneCell">
    <xdr:from>
      <xdr:col>5</xdr:col>
      <xdr:colOff>326572</xdr:colOff>
      <xdr:row>445</xdr:row>
      <xdr:rowOff>71509</xdr:rowOff>
    </xdr:from>
    <xdr:to>
      <xdr:col>8</xdr:col>
      <xdr:colOff>458560</xdr:colOff>
      <xdr:row>475</xdr:row>
      <xdr:rowOff>40821</xdr:rowOff>
    </xdr:to>
    <xdr:pic>
      <xdr:nvPicPr>
        <xdr:cNvPr id="66" name="Afbeelding 65"/>
        <xdr:cNvPicPr>
          <a:picLocks noChangeAspect="1"/>
        </xdr:cNvPicPr>
      </xdr:nvPicPr>
      <xdr:blipFill>
        <a:blip xmlns:r="http://schemas.openxmlformats.org/officeDocument/2006/relationships" r:embed="rId36"/>
        <a:stretch>
          <a:fillRect/>
        </a:stretch>
      </xdr:blipFill>
      <xdr:spPr>
        <a:xfrm>
          <a:off x="9293679" y="90137188"/>
          <a:ext cx="5983060" cy="5684312"/>
        </a:xfrm>
        <a:prstGeom prst="rect">
          <a:avLst/>
        </a:prstGeom>
      </xdr:spPr>
    </xdr:pic>
    <xdr:clientData/>
  </xdr:twoCellAnchor>
  <xdr:twoCellAnchor editAs="oneCell">
    <xdr:from>
      <xdr:col>0</xdr:col>
      <xdr:colOff>244929</xdr:colOff>
      <xdr:row>474</xdr:row>
      <xdr:rowOff>176893</xdr:rowOff>
    </xdr:from>
    <xdr:to>
      <xdr:col>3</xdr:col>
      <xdr:colOff>1358477</xdr:colOff>
      <xdr:row>477</xdr:row>
      <xdr:rowOff>33964</xdr:rowOff>
    </xdr:to>
    <xdr:pic>
      <xdr:nvPicPr>
        <xdr:cNvPr id="72" name="Afbeelding 71"/>
        <xdr:cNvPicPr>
          <a:picLocks noChangeAspect="1"/>
        </xdr:cNvPicPr>
      </xdr:nvPicPr>
      <xdr:blipFill>
        <a:blip xmlns:r="http://schemas.openxmlformats.org/officeDocument/2006/relationships" r:embed="rId37"/>
        <a:stretch>
          <a:fillRect/>
        </a:stretch>
      </xdr:blipFill>
      <xdr:spPr>
        <a:xfrm>
          <a:off x="244929" y="95767072"/>
          <a:ext cx="7019048" cy="428571"/>
        </a:xfrm>
        <a:prstGeom prst="rect">
          <a:avLst/>
        </a:prstGeom>
      </xdr:spPr>
    </xdr:pic>
    <xdr:clientData/>
  </xdr:twoCellAnchor>
  <xdr:twoCellAnchor editAs="oneCell">
    <xdr:from>
      <xdr:col>5</xdr:col>
      <xdr:colOff>340179</xdr:colOff>
      <xdr:row>476</xdr:row>
      <xdr:rowOff>27214</xdr:rowOff>
    </xdr:from>
    <xdr:to>
      <xdr:col>8</xdr:col>
      <xdr:colOff>1508155</xdr:colOff>
      <xdr:row>478</xdr:row>
      <xdr:rowOff>74785</xdr:rowOff>
    </xdr:to>
    <xdr:pic>
      <xdr:nvPicPr>
        <xdr:cNvPr id="78" name="Afbeelding 77"/>
        <xdr:cNvPicPr>
          <a:picLocks noChangeAspect="1"/>
        </xdr:cNvPicPr>
      </xdr:nvPicPr>
      <xdr:blipFill>
        <a:blip xmlns:r="http://schemas.openxmlformats.org/officeDocument/2006/relationships" r:embed="rId37"/>
        <a:stretch>
          <a:fillRect/>
        </a:stretch>
      </xdr:blipFill>
      <xdr:spPr>
        <a:xfrm>
          <a:off x="9307286" y="95998393"/>
          <a:ext cx="7019048" cy="428571"/>
        </a:xfrm>
        <a:prstGeom prst="rect">
          <a:avLst/>
        </a:prstGeom>
      </xdr:spPr>
    </xdr:pic>
    <xdr:clientData/>
  </xdr:twoCellAnchor>
  <xdr:twoCellAnchor editAs="oneCell">
    <xdr:from>
      <xdr:col>5</xdr:col>
      <xdr:colOff>246529</xdr:colOff>
      <xdr:row>15</xdr:row>
      <xdr:rowOff>100854</xdr:rowOff>
    </xdr:from>
    <xdr:to>
      <xdr:col>8</xdr:col>
      <xdr:colOff>342900</xdr:colOff>
      <xdr:row>49</xdr:row>
      <xdr:rowOff>138848</xdr:rowOff>
    </xdr:to>
    <xdr:pic>
      <xdr:nvPicPr>
        <xdr:cNvPr id="82" name="Afbeelding 81"/>
        <xdr:cNvPicPr>
          <a:picLocks noChangeAspect="1"/>
        </xdr:cNvPicPr>
      </xdr:nvPicPr>
      <xdr:blipFill>
        <a:blip xmlns:r="http://schemas.openxmlformats.org/officeDocument/2006/relationships" r:embed="rId38">
          <a:extLst>
            <a:ext uri="{28A0092B-C50C-407E-A947-70E740481C1C}">
              <a14:useLocalDpi xmlns:a14="http://schemas.microsoft.com/office/drawing/2010/main" xmlns="" val="0"/>
            </a:ext>
          </a:extLst>
        </a:blip>
        <a:stretch>
          <a:fillRect/>
        </a:stretch>
      </xdr:blipFill>
      <xdr:spPr>
        <a:xfrm>
          <a:off x="9211235" y="8247530"/>
          <a:ext cx="5945841" cy="6514994"/>
        </a:xfrm>
        <a:prstGeom prst="rect">
          <a:avLst/>
        </a:prstGeom>
      </xdr:spPr>
    </xdr:pic>
    <xdr:clientData/>
  </xdr:twoCellAnchor>
  <xdr:twoCellAnchor editAs="oneCell">
    <xdr:from>
      <xdr:col>5</xdr:col>
      <xdr:colOff>280147</xdr:colOff>
      <xdr:row>53</xdr:row>
      <xdr:rowOff>11205</xdr:rowOff>
    </xdr:from>
    <xdr:to>
      <xdr:col>8</xdr:col>
      <xdr:colOff>1209825</xdr:colOff>
      <xdr:row>87</xdr:row>
      <xdr:rowOff>92444</xdr:rowOff>
    </xdr:to>
    <xdr:pic>
      <xdr:nvPicPr>
        <xdr:cNvPr id="83" name="Afbeelding 82"/>
        <xdr:cNvPicPr>
          <a:picLocks noChangeAspect="1"/>
        </xdr:cNvPicPr>
      </xdr:nvPicPr>
      <xdr:blipFill>
        <a:blip xmlns:r="http://schemas.openxmlformats.org/officeDocument/2006/relationships" r:embed="rId39">
          <a:extLst>
            <a:ext uri="{28A0092B-C50C-407E-A947-70E740481C1C}">
              <a14:useLocalDpi xmlns:a14="http://schemas.microsoft.com/office/drawing/2010/main" xmlns="" val="0"/>
            </a:ext>
          </a:extLst>
        </a:blip>
        <a:stretch>
          <a:fillRect/>
        </a:stretch>
      </xdr:blipFill>
      <xdr:spPr>
        <a:xfrm>
          <a:off x="9244853" y="15396881"/>
          <a:ext cx="6779148" cy="655823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ocalhost\C$\Users\nagler\Downloads\DEF-Evi%20Nagler\Double-line-Veer\ERBP_Hyponatremia_Data_Extration_Form_Version_2.0_-Double_line-_2-3-4(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ocalhost\C$\Users\nagler\Downloads\DEF-Evi%20Nagler\Final%20Tables%20072012\Double-line-Color-Coded-Ball-Joannidis-Q9-Corrections-Ball.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ocalhost\C$\Users\nagler\Downloads\DEF-Evi%20Nagler\Double-line-Veer\ERBP_Hyponatremia_Data_Extration_Form_Version_2.0-Double_line_-_6-7-10(1).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ocalhost\C$\Users\nagler\Downloads\DEF-Evi%20Nagler\Double-line-Veer\ERBP_Hyponatremia_Data_Extration_Form_Version_2.0_-_Double_line_-_1-11(1).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ocalhost\C$\Users\nagler\Downloads\DEF-Evi%20Nagler\Final%20Tables%20072012\ERBP%20Hyponatremia%20Data%20Extration%20Form%20Version%202.0%20-%20Evi%20-%20Final%20-3.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ocalhost\C$\Users\nagler\Downloads\DEF-Evi%20Nagler\Double-line-Veer\ERBP_Hyponatremia_Data_Extration_Form_Version_2.0_-Double_line_-_8(1).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ocalhost\C$\Users\nagler\Downloads\DEF-Evi%20Nagler\Final%20Tables%20072012\ERBP%20Hyponatremia%20Data%20Extration%20Form%20Version%202.0%20-%20Final%20-%201.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localhost\C$\Users\nagler\Dropbox\hyponatremia%20guidelines\Data%20extraction%20forms\Diagnostic%20form\ERBP%20Hyponatremia%20Data%20Extration%20Form%20Version%202.0_Zietse.xlsm"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tro"/>
      <sheetName val="Characteristics"/>
      <sheetName val="Statements1"/>
      <sheetName val="Statements2"/>
      <sheetName val="Statements3"/>
      <sheetName val="Statements4"/>
      <sheetName val="Results"/>
      <sheetName val="template"/>
      <sheetName val="Table of contents "/>
      <sheetName val="studies"/>
      <sheetName val="Lists"/>
      <sheetName val="work_data"/>
      <sheetName val="final_data"/>
      <sheetName val="Sheet1"/>
      <sheetName val="all "/>
      <sheetName val="overview 4 - check"/>
      <sheetName val="all results "/>
      <sheetName val="Blad5"/>
      <sheetName val="Overview 2- check"/>
      <sheetName val="Results 2 - check"/>
      <sheetName val="overview 2 - check"/>
    </sheetNames>
    <sheetDataSet>
      <sheetData sheetId="0" refreshError="1"/>
      <sheetData sheetId="1">
        <row r="9">
          <cell r="D9">
            <v>0</v>
          </cell>
        </row>
        <row r="11">
          <cell r="D11">
            <v>0</v>
          </cell>
        </row>
        <row r="13">
          <cell r="D13">
            <v>0</v>
          </cell>
        </row>
        <row r="15">
          <cell r="D15">
            <v>0</v>
          </cell>
        </row>
      </sheetData>
      <sheetData sheetId="2"/>
      <sheetData sheetId="3"/>
      <sheetData sheetId="4"/>
      <sheetData sheetId="5"/>
      <sheetData sheetId="6"/>
      <sheetData sheetId="7" refreshError="1"/>
      <sheetData sheetId="8" refreshError="1"/>
      <sheetData sheetId="9" refreshError="1"/>
      <sheetData sheetId="10">
        <row r="4">
          <cell r="F4">
            <v>28</v>
          </cell>
        </row>
        <row r="72">
          <cell r="F72">
            <v>1</v>
          </cell>
        </row>
        <row r="90">
          <cell r="F90">
            <v>1</v>
          </cell>
        </row>
        <row r="95">
          <cell r="F95">
            <v>1</v>
          </cell>
        </row>
        <row r="108">
          <cell r="F108">
            <v>1</v>
          </cell>
        </row>
        <row r="118">
          <cell r="F118">
            <v>1</v>
          </cell>
        </row>
        <row r="168">
          <cell r="F168">
            <v>1</v>
          </cell>
        </row>
        <row r="185">
          <cell r="F185">
            <v>1</v>
          </cell>
        </row>
        <row r="235">
          <cell r="F235">
            <v>1</v>
          </cell>
        </row>
        <row r="288">
          <cell r="F288">
            <v>1</v>
          </cell>
        </row>
        <row r="294">
          <cell r="F294">
            <v>1</v>
          </cell>
        </row>
        <row r="295">
          <cell r="F295">
            <v>1</v>
          </cell>
        </row>
        <row r="296">
          <cell r="F296">
            <v>1</v>
          </cell>
        </row>
        <row r="297">
          <cell r="F297">
            <v>1</v>
          </cell>
        </row>
        <row r="298">
          <cell r="F298">
            <v>1</v>
          </cell>
        </row>
        <row r="299">
          <cell r="F299">
            <v>1</v>
          </cell>
        </row>
        <row r="300">
          <cell r="F300">
            <v>1</v>
          </cell>
        </row>
        <row r="301">
          <cell r="F301">
            <v>1</v>
          </cell>
        </row>
        <row r="302">
          <cell r="F302">
            <v>1</v>
          </cell>
        </row>
        <row r="303">
          <cell r="F303">
            <v>1</v>
          </cell>
        </row>
        <row r="304">
          <cell r="F304">
            <v>1</v>
          </cell>
        </row>
        <row r="305">
          <cell r="F305">
            <v>1</v>
          </cell>
        </row>
        <row r="306">
          <cell r="F306">
            <v>1</v>
          </cell>
        </row>
        <row r="307">
          <cell r="F307">
            <v>1</v>
          </cell>
        </row>
        <row r="308">
          <cell r="F308">
            <v>1</v>
          </cell>
        </row>
        <row r="309">
          <cell r="F309">
            <v>1</v>
          </cell>
        </row>
        <row r="310">
          <cell r="F310">
            <v>1</v>
          </cell>
        </row>
        <row r="311">
          <cell r="F311">
            <v>1</v>
          </cell>
        </row>
        <row r="312">
          <cell r="F312">
            <v>1</v>
          </cell>
        </row>
        <row r="313">
          <cell r="F313">
            <v>1</v>
          </cell>
        </row>
        <row r="314">
          <cell r="F314">
            <v>1</v>
          </cell>
        </row>
        <row r="315">
          <cell r="F315">
            <v>1</v>
          </cell>
        </row>
        <row r="316">
          <cell r="F316">
            <v>1</v>
          </cell>
        </row>
        <row r="317">
          <cell r="F317">
            <v>1</v>
          </cell>
        </row>
        <row r="318">
          <cell r="F318">
            <v>1</v>
          </cell>
        </row>
        <row r="319">
          <cell r="F319">
            <v>1</v>
          </cell>
        </row>
        <row r="320">
          <cell r="F320">
            <v>1</v>
          </cell>
        </row>
        <row r="321">
          <cell r="F321">
            <v>1</v>
          </cell>
        </row>
        <row r="322">
          <cell r="F322">
            <v>1</v>
          </cell>
        </row>
        <row r="337">
          <cell r="F337">
            <v>1</v>
          </cell>
        </row>
        <row r="350">
          <cell r="F350">
            <v>1</v>
          </cell>
        </row>
        <row r="351">
          <cell r="F351">
            <v>1</v>
          </cell>
        </row>
        <row r="352">
          <cell r="F352">
            <v>1</v>
          </cell>
        </row>
        <row r="353">
          <cell r="F353">
            <v>1</v>
          </cell>
        </row>
        <row r="354">
          <cell r="F354">
            <v>1</v>
          </cell>
        </row>
        <row r="355">
          <cell r="F355">
            <v>1</v>
          </cell>
        </row>
        <row r="356">
          <cell r="F356">
            <v>1</v>
          </cell>
        </row>
        <row r="357">
          <cell r="F357">
            <v>1</v>
          </cell>
        </row>
        <row r="358">
          <cell r="F358">
            <v>1</v>
          </cell>
        </row>
        <row r="365">
          <cell r="F365">
            <v>1</v>
          </cell>
        </row>
        <row r="398">
          <cell r="F398">
            <v>1</v>
          </cell>
        </row>
        <row r="399">
          <cell r="F399">
            <v>1</v>
          </cell>
        </row>
        <row r="400">
          <cell r="F400">
            <v>1</v>
          </cell>
        </row>
        <row r="401">
          <cell r="F401">
            <v>1</v>
          </cell>
        </row>
        <row r="402">
          <cell r="F402">
            <v>1</v>
          </cell>
        </row>
        <row r="403">
          <cell r="F403">
            <v>1</v>
          </cell>
        </row>
        <row r="404">
          <cell r="F404">
            <v>1</v>
          </cell>
        </row>
        <row r="405">
          <cell r="F405">
            <v>1</v>
          </cell>
        </row>
        <row r="406">
          <cell r="F406">
            <v>1</v>
          </cell>
        </row>
        <row r="421">
          <cell r="F421">
            <v>1</v>
          </cell>
        </row>
        <row r="426">
          <cell r="F426">
            <v>1</v>
          </cell>
        </row>
        <row r="427">
          <cell r="F427">
            <v>1</v>
          </cell>
        </row>
        <row r="428">
          <cell r="F428">
            <v>1</v>
          </cell>
        </row>
        <row r="429">
          <cell r="F429">
            <v>1</v>
          </cell>
        </row>
        <row r="430">
          <cell r="F430">
            <v>1</v>
          </cell>
        </row>
        <row r="431">
          <cell r="F431">
            <v>1</v>
          </cell>
        </row>
        <row r="432">
          <cell r="F432">
            <v>1</v>
          </cell>
        </row>
        <row r="433">
          <cell r="F433">
            <v>1</v>
          </cell>
        </row>
        <row r="434">
          <cell r="F434">
            <v>1</v>
          </cell>
        </row>
        <row r="442">
          <cell r="F442">
            <v>1</v>
          </cell>
        </row>
        <row r="448">
          <cell r="F448">
            <v>1</v>
          </cell>
        </row>
        <row r="449">
          <cell r="F449">
            <v>1</v>
          </cell>
        </row>
        <row r="450">
          <cell r="F450">
            <v>1</v>
          </cell>
        </row>
        <row r="451">
          <cell r="F451">
            <v>1</v>
          </cell>
        </row>
        <row r="452">
          <cell r="F452">
            <v>1</v>
          </cell>
        </row>
        <row r="453">
          <cell r="F453">
            <v>1</v>
          </cell>
        </row>
        <row r="454">
          <cell r="F454">
            <v>1</v>
          </cell>
        </row>
        <row r="455">
          <cell r="F455">
            <v>1</v>
          </cell>
        </row>
        <row r="456">
          <cell r="F456">
            <v>1</v>
          </cell>
        </row>
        <row r="472">
          <cell r="F472">
            <v>1</v>
          </cell>
        </row>
        <row r="476">
          <cell r="F476">
            <v>1</v>
          </cell>
        </row>
        <row r="477">
          <cell r="F477">
            <v>1</v>
          </cell>
        </row>
        <row r="478">
          <cell r="F478">
            <v>1</v>
          </cell>
        </row>
        <row r="479">
          <cell r="F479">
            <v>1</v>
          </cell>
        </row>
        <row r="480">
          <cell r="F480">
            <v>1</v>
          </cell>
        </row>
        <row r="481">
          <cell r="F481">
            <v>1</v>
          </cell>
        </row>
        <row r="482">
          <cell r="F482">
            <v>1</v>
          </cell>
        </row>
        <row r="483">
          <cell r="F483">
            <v>1</v>
          </cell>
        </row>
        <row r="484">
          <cell r="F484">
            <v>1</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Characteristics"/>
      <sheetName val="Statements2"/>
      <sheetName val="Statements4"/>
      <sheetName val="Results"/>
      <sheetName val="template"/>
      <sheetName val="Lists"/>
      <sheetName val="work_data"/>
      <sheetName val="overview SR"/>
      <sheetName val="results - check SR"/>
      <sheetName val="overview  RCT"/>
      <sheetName val="results - check RCT"/>
      <sheetName val="Overview Obs"/>
      <sheetName val="Results -check Obs"/>
    </sheetNames>
    <sheetDataSet>
      <sheetData sheetId="0">
        <row r="9">
          <cell r="D9">
            <v>0</v>
          </cell>
        </row>
        <row r="11">
          <cell r="D11" t="e">
            <v>#REF!</v>
          </cell>
        </row>
        <row r="13">
          <cell r="D13" t="e">
            <v>#REF!</v>
          </cell>
        </row>
        <row r="15">
          <cell r="D15" t="e">
            <v>#REF!</v>
          </cell>
        </row>
      </sheetData>
      <sheetData sheetId="1"/>
      <sheetData sheetId="2"/>
      <sheetData sheetId="3"/>
      <sheetData sheetId="4" refreshError="1"/>
      <sheetData sheetId="5">
        <row r="4">
          <cell r="F4">
            <v>17</v>
          </cell>
        </row>
        <row r="72">
          <cell r="F72">
            <v>1</v>
          </cell>
        </row>
        <row r="90">
          <cell r="F90">
            <v>1</v>
          </cell>
        </row>
        <row r="95">
          <cell r="F95">
            <v>1</v>
          </cell>
        </row>
        <row r="108">
          <cell r="F108">
            <v>1</v>
          </cell>
        </row>
        <row r="118">
          <cell r="F118">
            <v>1</v>
          </cell>
        </row>
        <row r="168">
          <cell r="F168">
            <v>1</v>
          </cell>
        </row>
        <row r="185">
          <cell r="F185">
            <v>1</v>
          </cell>
        </row>
        <row r="235">
          <cell r="F235">
            <v>1</v>
          </cell>
        </row>
        <row r="288">
          <cell r="F288">
            <v>1</v>
          </cell>
        </row>
        <row r="294">
          <cell r="F294">
            <v>1</v>
          </cell>
        </row>
        <row r="295">
          <cell r="F295">
            <v>1</v>
          </cell>
        </row>
        <row r="296">
          <cell r="F296">
            <v>1</v>
          </cell>
        </row>
        <row r="297">
          <cell r="F297">
            <v>1</v>
          </cell>
        </row>
        <row r="298">
          <cell r="F298">
            <v>1</v>
          </cell>
        </row>
        <row r="299">
          <cell r="F299">
            <v>1</v>
          </cell>
        </row>
        <row r="300">
          <cell r="F300">
            <v>1</v>
          </cell>
        </row>
        <row r="301">
          <cell r="F301">
            <v>1</v>
          </cell>
        </row>
        <row r="302">
          <cell r="F302">
            <v>1</v>
          </cell>
        </row>
        <row r="303">
          <cell r="F303">
            <v>1</v>
          </cell>
        </row>
        <row r="304">
          <cell r="F304">
            <v>1</v>
          </cell>
        </row>
        <row r="305">
          <cell r="F305">
            <v>1</v>
          </cell>
        </row>
        <row r="306">
          <cell r="F306">
            <v>1</v>
          </cell>
        </row>
        <row r="307">
          <cell r="F307">
            <v>1</v>
          </cell>
        </row>
        <row r="308">
          <cell r="F308">
            <v>1</v>
          </cell>
        </row>
        <row r="309">
          <cell r="F309">
            <v>1</v>
          </cell>
        </row>
        <row r="310">
          <cell r="F310">
            <v>1</v>
          </cell>
        </row>
        <row r="311">
          <cell r="F311">
            <v>1</v>
          </cell>
        </row>
        <row r="312">
          <cell r="F312">
            <v>1</v>
          </cell>
        </row>
        <row r="313">
          <cell r="F313">
            <v>1</v>
          </cell>
        </row>
        <row r="314">
          <cell r="F314">
            <v>1</v>
          </cell>
        </row>
        <row r="315">
          <cell r="F315">
            <v>1</v>
          </cell>
        </row>
        <row r="316">
          <cell r="F316">
            <v>1</v>
          </cell>
        </row>
        <row r="317">
          <cell r="F317">
            <v>1</v>
          </cell>
        </row>
        <row r="318">
          <cell r="F318">
            <v>1</v>
          </cell>
        </row>
        <row r="319">
          <cell r="F319">
            <v>1</v>
          </cell>
        </row>
        <row r="320">
          <cell r="F320">
            <v>1</v>
          </cell>
        </row>
        <row r="321">
          <cell r="F321">
            <v>1</v>
          </cell>
        </row>
        <row r="322">
          <cell r="F322">
            <v>1</v>
          </cell>
        </row>
        <row r="337">
          <cell r="F337">
            <v>1</v>
          </cell>
        </row>
        <row r="350">
          <cell r="F350">
            <v>1</v>
          </cell>
        </row>
        <row r="351">
          <cell r="F351">
            <v>1</v>
          </cell>
        </row>
        <row r="352">
          <cell r="F352">
            <v>1</v>
          </cell>
        </row>
        <row r="353">
          <cell r="F353">
            <v>1</v>
          </cell>
        </row>
        <row r="354">
          <cell r="F354">
            <v>1</v>
          </cell>
        </row>
        <row r="355">
          <cell r="F355">
            <v>1</v>
          </cell>
        </row>
        <row r="356">
          <cell r="F356">
            <v>1</v>
          </cell>
        </row>
        <row r="357">
          <cell r="F357">
            <v>1</v>
          </cell>
        </row>
        <row r="358">
          <cell r="F358">
            <v>1</v>
          </cell>
        </row>
        <row r="365">
          <cell r="F365">
            <v>1</v>
          </cell>
        </row>
        <row r="398">
          <cell r="F398">
            <v>1</v>
          </cell>
        </row>
        <row r="399">
          <cell r="F399">
            <v>1</v>
          </cell>
        </row>
        <row r="400">
          <cell r="F400">
            <v>1</v>
          </cell>
        </row>
        <row r="401">
          <cell r="F401">
            <v>1</v>
          </cell>
        </row>
        <row r="402">
          <cell r="F402">
            <v>1</v>
          </cell>
        </row>
        <row r="403">
          <cell r="F403">
            <v>1</v>
          </cell>
        </row>
        <row r="404">
          <cell r="F404">
            <v>1</v>
          </cell>
        </row>
        <row r="405">
          <cell r="F405">
            <v>1</v>
          </cell>
        </row>
        <row r="406">
          <cell r="F406">
            <v>1</v>
          </cell>
        </row>
        <row r="421">
          <cell r="F421">
            <v>1</v>
          </cell>
        </row>
        <row r="426">
          <cell r="F426">
            <v>1</v>
          </cell>
        </row>
        <row r="427">
          <cell r="F427">
            <v>1</v>
          </cell>
        </row>
        <row r="428">
          <cell r="F428">
            <v>1</v>
          </cell>
        </row>
        <row r="429">
          <cell r="F429">
            <v>1</v>
          </cell>
        </row>
        <row r="430">
          <cell r="F430">
            <v>1</v>
          </cell>
        </row>
        <row r="431">
          <cell r="F431">
            <v>1</v>
          </cell>
        </row>
        <row r="432">
          <cell r="F432">
            <v>1</v>
          </cell>
        </row>
        <row r="433">
          <cell r="F433">
            <v>1</v>
          </cell>
        </row>
        <row r="434">
          <cell r="F434">
            <v>1</v>
          </cell>
        </row>
        <row r="442">
          <cell r="F442">
            <v>1</v>
          </cell>
        </row>
        <row r="448">
          <cell r="F448">
            <v>1</v>
          </cell>
        </row>
        <row r="449">
          <cell r="F449">
            <v>1</v>
          </cell>
        </row>
        <row r="450">
          <cell r="F450">
            <v>1</v>
          </cell>
        </row>
        <row r="451">
          <cell r="F451">
            <v>1</v>
          </cell>
        </row>
        <row r="452">
          <cell r="F452">
            <v>1</v>
          </cell>
        </row>
        <row r="453">
          <cell r="F453">
            <v>1</v>
          </cell>
        </row>
        <row r="454">
          <cell r="F454">
            <v>1</v>
          </cell>
        </row>
        <row r="455">
          <cell r="F455">
            <v>1</v>
          </cell>
        </row>
        <row r="456">
          <cell r="F456">
            <v>1</v>
          </cell>
        </row>
        <row r="472">
          <cell r="F472">
            <v>1</v>
          </cell>
        </row>
        <row r="476">
          <cell r="F476">
            <v>1</v>
          </cell>
        </row>
        <row r="477">
          <cell r="F477">
            <v>1</v>
          </cell>
        </row>
        <row r="478">
          <cell r="F478">
            <v>1</v>
          </cell>
        </row>
        <row r="479">
          <cell r="F479">
            <v>1</v>
          </cell>
        </row>
        <row r="480">
          <cell r="F480">
            <v>1</v>
          </cell>
        </row>
        <row r="481">
          <cell r="F481">
            <v>1</v>
          </cell>
        </row>
        <row r="482">
          <cell r="F482">
            <v>1</v>
          </cell>
        </row>
        <row r="483">
          <cell r="F483">
            <v>1</v>
          </cell>
        </row>
        <row r="484">
          <cell r="F484">
            <v>1</v>
          </cell>
        </row>
      </sheetData>
      <sheetData sheetId="6" refreshError="1"/>
      <sheetData sheetId="7"/>
      <sheetData sheetId="8"/>
      <sheetData sheetId="9"/>
      <sheetData sheetId="10"/>
      <sheetData sheetId="11" refreshError="1"/>
      <sheetData sheetId="12"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Intro"/>
      <sheetName val="Characteristics"/>
      <sheetName val="Statements1"/>
      <sheetName val="Statements2"/>
      <sheetName val="Statements3"/>
      <sheetName val="Statements4"/>
      <sheetName val="Results"/>
      <sheetName val="template"/>
      <sheetName val="Table of contents "/>
      <sheetName val="studies"/>
      <sheetName val="Lists"/>
      <sheetName val="work_data"/>
      <sheetName val="final_data"/>
      <sheetName val="Sheet1"/>
      <sheetName val="overview 7 - check"/>
      <sheetName val="results 7 - check  "/>
      <sheetName val="overview 10 - check "/>
      <sheetName val="results 10 - check "/>
      <sheetName val="overview 6- check"/>
      <sheetName val="results 6 - check  "/>
      <sheetName val="Blad1"/>
    </sheetNames>
    <sheetDataSet>
      <sheetData sheetId="0" refreshError="1"/>
      <sheetData sheetId="1">
        <row r="9">
          <cell r="D9">
            <v>96</v>
          </cell>
        </row>
        <row r="11">
          <cell r="D11" t="str">
            <v>Annals of Internal Medicine</v>
          </cell>
        </row>
        <row r="13">
          <cell r="D13" t="str">
            <v>Fichman</v>
          </cell>
        </row>
        <row r="15">
          <cell r="D15">
            <v>1968</v>
          </cell>
        </row>
        <row r="17">
          <cell r="D17">
            <v>0</v>
          </cell>
        </row>
        <row r="25">
          <cell r="D25">
            <v>0</v>
          </cell>
        </row>
        <row r="36">
          <cell r="D36" t="str">
            <v>Persistent hyponatremia with criteria for SIADH met|||||||||||</v>
          </cell>
        </row>
        <row r="48">
          <cell r="D48" t="str">
            <v>|||||||||||</v>
          </cell>
        </row>
        <row r="60">
          <cell r="D60" t="str">
            <v>Dexamethasone</v>
          </cell>
        </row>
        <row r="62">
          <cell r="D62" t="str">
            <v>2-8 mg daily</v>
          </cell>
        </row>
        <row r="64">
          <cell r="D64" t="str">
            <v>3-5 days</v>
          </cell>
        </row>
        <row r="66">
          <cell r="D66" t="str">
            <v>Dietary sodium 70-150 mmol; Fluid intake 1.5-2L daily</v>
          </cell>
        </row>
        <row r="68">
          <cell r="D68" t="str">
            <v>Fluorohydrocortisone</v>
          </cell>
        </row>
        <row r="70">
          <cell r="D70" t="str">
            <v>2-5 mg daily</v>
          </cell>
        </row>
        <row r="72">
          <cell r="D72" t="str">
            <v>5-10 days</v>
          </cell>
        </row>
        <row r="74">
          <cell r="D74" t="str">
            <v>Dietary sodium 70-150 mmol; Fluid intake 1.5-2L daily</v>
          </cell>
        </row>
        <row r="76">
          <cell r="D76" t="str">
            <v>No comparator</v>
          </cell>
        </row>
        <row r="78">
          <cell r="D78">
            <v>0</v>
          </cell>
        </row>
        <row r="80">
          <cell r="D80">
            <v>0</v>
          </cell>
        </row>
        <row r="82">
          <cell r="D82">
            <v>0</v>
          </cell>
        </row>
      </sheetData>
      <sheetData sheetId="2">
        <row r="14">
          <cell r="D14">
            <v>0</v>
          </cell>
        </row>
        <row r="18">
          <cell r="D18">
            <v>0</v>
          </cell>
        </row>
        <row r="22">
          <cell r="D22">
            <v>0</v>
          </cell>
        </row>
        <row r="26">
          <cell r="D26">
            <v>0</v>
          </cell>
        </row>
        <row r="30">
          <cell r="D30">
            <v>0</v>
          </cell>
        </row>
        <row r="36">
          <cell r="D36">
            <v>0</v>
          </cell>
        </row>
        <row r="40">
          <cell r="D40">
            <v>0</v>
          </cell>
        </row>
      </sheetData>
      <sheetData sheetId="3">
        <row r="15">
          <cell r="D15">
            <v>0</v>
          </cell>
        </row>
        <row r="19">
          <cell r="D19">
            <v>0</v>
          </cell>
        </row>
        <row r="23">
          <cell r="D23">
            <v>0</v>
          </cell>
        </row>
        <row r="27">
          <cell r="D27">
            <v>0</v>
          </cell>
        </row>
        <row r="31">
          <cell r="D31">
            <v>0</v>
          </cell>
        </row>
        <row r="35">
          <cell r="D35">
            <v>0</v>
          </cell>
        </row>
        <row r="43">
          <cell r="D43">
            <v>0</v>
          </cell>
        </row>
        <row r="51">
          <cell r="D51">
            <v>0</v>
          </cell>
        </row>
      </sheetData>
      <sheetData sheetId="4">
        <row r="14">
          <cell r="D14">
            <v>0</v>
          </cell>
        </row>
        <row r="18">
          <cell r="D18">
            <v>0</v>
          </cell>
        </row>
        <row r="22">
          <cell r="D22">
            <v>0</v>
          </cell>
        </row>
        <row r="26">
          <cell r="D26">
            <v>0</v>
          </cell>
        </row>
        <row r="30">
          <cell r="D30">
            <v>0</v>
          </cell>
        </row>
        <row r="34">
          <cell r="D34">
            <v>0</v>
          </cell>
        </row>
        <row r="38">
          <cell r="D38">
            <v>0</v>
          </cell>
        </row>
        <row r="42">
          <cell r="D42">
            <v>0</v>
          </cell>
        </row>
        <row r="46">
          <cell r="D46">
            <v>0</v>
          </cell>
        </row>
        <row r="50">
          <cell r="D50">
            <v>0</v>
          </cell>
        </row>
      </sheetData>
      <sheetData sheetId="5">
        <row r="14">
          <cell r="D14">
            <v>0</v>
          </cell>
        </row>
        <row r="19">
          <cell r="D19" t="str">
            <v>No statement provided</v>
          </cell>
        </row>
      </sheetData>
      <sheetData sheetId="6">
        <row r="10">
          <cell r="D10">
            <v>20</v>
          </cell>
        </row>
        <row r="12">
          <cell r="D12">
            <v>8</v>
          </cell>
        </row>
        <row r="14">
          <cell r="D14">
            <v>6</v>
          </cell>
        </row>
        <row r="16">
          <cell r="D16">
            <v>5</v>
          </cell>
        </row>
        <row r="18">
          <cell r="D18">
            <v>8</v>
          </cell>
        </row>
        <row r="20">
          <cell r="D20" t="str">
            <v>Sex n/a|Age n/a|[Na+] n/a|Chest and central nervous system pathology||</v>
          </cell>
        </row>
        <row r="29">
          <cell r="D29">
            <v>0</v>
          </cell>
        </row>
        <row r="31">
          <cell r="D31">
            <v>0</v>
          </cell>
        </row>
        <row r="36">
          <cell r="D36" t="str">
            <v>"No consistent increase"</v>
          </cell>
        </row>
        <row r="38">
          <cell r="D38">
            <v>6</v>
          </cell>
        </row>
        <row r="40">
          <cell r="D40" t="str">
            <v>"Intial increase"</v>
          </cell>
        </row>
        <row r="42">
          <cell r="D42">
            <v>5</v>
          </cell>
        </row>
        <row r="44">
          <cell r="D44">
            <v>0</v>
          </cell>
        </row>
        <row r="46">
          <cell r="D46">
            <v>0</v>
          </cell>
        </row>
        <row r="49">
          <cell r="D49" t="str">
            <v>N/a</v>
          </cell>
        </row>
        <row r="51">
          <cell r="D51" t="str">
            <v>N/a</v>
          </cell>
        </row>
        <row r="53">
          <cell r="D53" t="str">
            <v>N/a</v>
          </cell>
        </row>
        <row r="55">
          <cell r="D55" t="str">
            <v>N/a</v>
          </cell>
        </row>
        <row r="57">
          <cell r="D57" t="str">
            <v>N/a</v>
          </cell>
        </row>
        <row r="63">
          <cell r="D63">
            <v>0</v>
          </cell>
        </row>
        <row r="65">
          <cell r="D65">
            <v>0</v>
          </cell>
        </row>
        <row r="70">
          <cell r="D70">
            <v>0</v>
          </cell>
        </row>
        <row r="72">
          <cell r="D72">
            <v>0</v>
          </cell>
        </row>
        <row r="74">
          <cell r="D74">
            <v>0</v>
          </cell>
        </row>
        <row r="76">
          <cell r="D76">
            <v>0</v>
          </cell>
        </row>
        <row r="78">
          <cell r="D78">
            <v>0</v>
          </cell>
        </row>
        <row r="80">
          <cell r="D80">
            <v>0</v>
          </cell>
        </row>
        <row r="83">
          <cell r="D83">
            <v>0</v>
          </cell>
        </row>
        <row r="85">
          <cell r="D85">
            <v>0</v>
          </cell>
        </row>
        <row r="87">
          <cell r="D87">
            <v>0</v>
          </cell>
        </row>
        <row r="89">
          <cell r="D89">
            <v>0</v>
          </cell>
        </row>
        <row r="91">
          <cell r="D91">
            <v>0</v>
          </cell>
        </row>
        <row r="97">
          <cell r="D97">
            <v>0</v>
          </cell>
        </row>
        <row r="99">
          <cell r="D99">
            <v>0</v>
          </cell>
        </row>
        <row r="104">
          <cell r="D104">
            <v>0</v>
          </cell>
        </row>
        <row r="106">
          <cell r="D106">
            <v>0</v>
          </cell>
        </row>
        <row r="108">
          <cell r="D108">
            <v>0</v>
          </cell>
        </row>
        <row r="110">
          <cell r="D110">
            <v>0</v>
          </cell>
        </row>
        <row r="112">
          <cell r="D112">
            <v>0</v>
          </cell>
        </row>
        <row r="114">
          <cell r="D114">
            <v>0</v>
          </cell>
        </row>
        <row r="117">
          <cell r="D117">
            <v>0</v>
          </cell>
        </row>
        <row r="119">
          <cell r="D119">
            <v>0</v>
          </cell>
        </row>
        <row r="121">
          <cell r="D121">
            <v>0</v>
          </cell>
        </row>
        <row r="123">
          <cell r="D123">
            <v>0</v>
          </cell>
        </row>
        <row r="125">
          <cell r="D125">
            <v>0</v>
          </cell>
        </row>
        <row r="131">
          <cell r="D131">
            <v>0</v>
          </cell>
        </row>
        <row r="133">
          <cell r="D133">
            <v>0</v>
          </cell>
        </row>
        <row r="138">
          <cell r="D138">
            <v>0</v>
          </cell>
        </row>
        <row r="140">
          <cell r="D140">
            <v>0</v>
          </cell>
        </row>
        <row r="142">
          <cell r="D142">
            <v>0</v>
          </cell>
        </row>
        <row r="144">
          <cell r="D144">
            <v>0</v>
          </cell>
        </row>
        <row r="146">
          <cell r="D146">
            <v>0</v>
          </cell>
        </row>
        <row r="148">
          <cell r="D148">
            <v>0</v>
          </cell>
        </row>
        <row r="151">
          <cell r="D151">
            <v>0</v>
          </cell>
        </row>
        <row r="153">
          <cell r="D153">
            <v>0</v>
          </cell>
        </row>
        <row r="155">
          <cell r="D155">
            <v>0</v>
          </cell>
        </row>
        <row r="157">
          <cell r="D157">
            <v>0</v>
          </cell>
        </row>
        <row r="159">
          <cell r="D159">
            <v>0</v>
          </cell>
        </row>
        <row r="165">
          <cell r="D165">
            <v>0</v>
          </cell>
        </row>
        <row r="167">
          <cell r="D167">
            <v>0</v>
          </cell>
        </row>
        <row r="172">
          <cell r="D172">
            <v>0</v>
          </cell>
        </row>
        <row r="174">
          <cell r="D174">
            <v>0</v>
          </cell>
        </row>
        <row r="176">
          <cell r="D176">
            <v>0</v>
          </cell>
        </row>
        <row r="178">
          <cell r="D178">
            <v>0</v>
          </cell>
        </row>
        <row r="180">
          <cell r="D180">
            <v>0</v>
          </cell>
        </row>
        <row r="182">
          <cell r="D182">
            <v>0</v>
          </cell>
        </row>
        <row r="185">
          <cell r="D185">
            <v>0</v>
          </cell>
        </row>
        <row r="187">
          <cell r="D187">
            <v>0</v>
          </cell>
        </row>
        <row r="189">
          <cell r="D189">
            <v>0</v>
          </cell>
        </row>
        <row r="191">
          <cell r="D191">
            <v>0</v>
          </cell>
        </row>
        <row r="193">
          <cell r="D193">
            <v>0</v>
          </cell>
        </row>
        <row r="199">
          <cell r="D199">
            <v>0</v>
          </cell>
        </row>
        <row r="201">
          <cell r="D201">
            <v>0</v>
          </cell>
        </row>
        <row r="206">
          <cell r="D206">
            <v>0</v>
          </cell>
        </row>
        <row r="208">
          <cell r="D208">
            <v>0</v>
          </cell>
        </row>
        <row r="210">
          <cell r="D210">
            <v>0</v>
          </cell>
        </row>
        <row r="212">
          <cell r="D212">
            <v>0</v>
          </cell>
        </row>
        <row r="214">
          <cell r="D214">
            <v>0</v>
          </cell>
        </row>
        <row r="216">
          <cell r="D216">
            <v>0</v>
          </cell>
        </row>
        <row r="219">
          <cell r="D219">
            <v>0</v>
          </cell>
        </row>
        <row r="221">
          <cell r="D221">
            <v>0</v>
          </cell>
        </row>
        <row r="223">
          <cell r="D223">
            <v>0</v>
          </cell>
        </row>
        <row r="225">
          <cell r="D225">
            <v>0</v>
          </cell>
        </row>
        <row r="227">
          <cell r="D227">
            <v>0</v>
          </cell>
        </row>
        <row r="233">
          <cell r="D233">
            <v>0</v>
          </cell>
        </row>
        <row r="235">
          <cell r="D235">
            <v>0</v>
          </cell>
        </row>
        <row r="240">
          <cell r="D240">
            <v>0</v>
          </cell>
        </row>
        <row r="242">
          <cell r="D242">
            <v>0</v>
          </cell>
        </row>
        <row r="244">
          <cell r="D244">
            <v>0</v>
          </cell>
        </row>
        <row r="246">
          <cell r="D246">
            <v>0</v>
          </cell>
        </row>
        <row r="248">
          <cell r="D248">
            <v>0</v>
          </cell>
        </row>
        <row r="250">
          <cell r="D250">
            <v>0</v>
          </cell>
        </row>
        <row r="253">
          <cell r="D253">
            <v>0</v>
          </cell>
        </row>
        <row r="255">
          <cell r="D255">
            <v>0</v>
          </cell>
        </row>
        <row r="257">
          <cell r="D257">
            <v>0</v>
          </cell>
        </row>
        <row r="259">
          <cell r="D259">
            <v>0</v>
          </cell>
        </row>
        <row r="261">
          <cell r="D261">
            <v>0</v>
          </cell>
        </row>
        <row r="267">
          <cell r="D267">
            <v>0</v>
          </cell>
        </row>
        <row r="269">
          <cell r="D269">
            <v>0</v>
          </cell>
        </row>
        <row r="274">
          <cell r="D274">
            <v>0</v>
          </cell>
        </row>
        <row r="276">
          <cell r="D276">
            <v>0</v>
          </cell>
        </row>
        <row r="278">
          <cell r="D278">
            <v>0</v>
          </cell>
        </row>
        <row r="280">
          <cell r="D280">
            <v>0</v>
          </cell>
        </row>
        <row r="282">
          <cell r="D282">
            <v>0</v>
          </cell>
        </row>
        <row r="284">
          <cell r="D284">
            <v>0</v>
          </cell>
        </row>
        <row r="287">
          <cell r="D287">
            <v>0</v>
          </cell>
        </row>
        <row r="289">
          <cell r="D289">
            <v>0</v>
          </cell>
        </row>
        <row r="291">
          <cell r="D291">
            <v>0</v>
          </cell>
        </row>
        <row r="293">
          <cell r="D293">
            <v>0</v>
          </cell>
        </row>
        <row r="295">
          <cell r="D295">
            <v>0</v>
          </cell>
        </row>
        <row r="301">
          <cell r="D301">
            <v>0</v>
          </cell>
        </row>
        <row r="303">
          <cell r="D303">
            <v>0</v>
          </cell>
        </row>
        <row r="308">
          <cell r="D308">
            <v>0</v>
          </cell>
        </row>
        <row r="310">
          <cell r="D310">
            <v>0</v>
          </cell>
        </row>
        <row r="312">
          <cell r="D312">
            <v>0</v>
          </cell>
        </row>
        <row r="314">
          <cell r="D314">
            <v>0</v>
          </cell>
        </row>
        <row r="316">
          <cell r="D316">
            <v>0</v>
          </cell>
        </row>
        <row r="318">
          <cell r="D318">
            <v>0</v>
          </cell>
        </row>
        <row r="321">
          <cell r="D321">
            <v>0</v>
          </cell>
        </row>
        <row r="323">
          <cell r="D323">
            <v>0</v>
          </cell>
        </row>
        <row r="325">
          <cell r="D325">
            <v>0</v>
          </cell>
        </row>
        <row r="327">
          <cell r="D327">
            <v>0</v>
          </cell>
        </row>
        <row r="329">
          <cell r="D329">
            <v>0</v>
          </cell>
        </row>
        <row r="335">
          <cell r="D335">
            <v>0</v>
          </cell>
        </row>
        <row r="337">
          <cell r="D337">
            <v>0</v>
          </cell>
        </row>
        <row r="342">
          <cell r="D342">
            <v>0</v>
          </cell>
        </row>
        <row r="344">
          <cell r="D344">
            <v>0</v>
          </cell>
        </row>
        <row r="346">
          <cell r="D346">
            <v>0</v>
          </cell>
        </row>
        <row r="348">
          <cell r="D348">
            <v>0</v>
          </cell>
        </row>
        <row r="350">
          <cell r="D350">
            <v>0</v>
          </cell>
        </row>
        <row r="352">
          <cell r="D352">
            <v>0</v>
          </cell>
        </row>
        <row r="355">
          <cell r="D355">
            <v>0</v>
          </cell>
        </row>
        <row r="357">
          <cell r="D357">
            <v>0</v>
          </cell>
        </row>
        <row r="359">
          <cell r="D359">
            <v>0</v>
          </cell>
        </row>
        <row r="361">
          <cell r="D361">
            <v>0</v>
          </cell>
        </row>
        <row r="363">
          <cell r="D363">
            <v>0</v>
          </cell>
        </row>
      </sheetData>
      <sheetData sheetId="7" refreshError="1"/>
      <sheetData sheetId="8" refreshError="1"/>
      <sheetData sheetId="9" refreshError="1"/>
      <sheetData sheetId="10">
        <row r="4">
          <cell r="F4">
            <v>2</v>
          </cell>
        </row>
        <row r="72">
          <cell r="F72">
            <v>10</v>
          </cell>
        </row>
        <row r="90">
          <cell r="F90">
            <v>2</v>
          </cell>
        </row>
        <row r="95">
          <cell r="F95">
            <v>11</v>
          </cell>
        </row>
        <row r="108">
          <cell r="F108">
            <v>1</v>
          </cell>
        </row>
        <row r="168">
          <cell r="F168">
            <v>12</v>
          </cell>
        </row>
        <row r="185">
          <cell r="F185">
            <v>6</v>
          </cell>
        </row>
        <row r="235">
          <cell r="F235">
            <v>2</v>
          </cell>
        </row>
        <row r="288">
          <cell r="F288">
            <v>1</v>
          </cell>
        </row>
        <row r="294">
          <cell r="F294">
            <v>1</v>
          </cell>
        </row>
        <row r="295">
          <cell r="F295">
            <v>1</v>
          </cell>
        </row>
        <row r="296">
          <cell r="F296">
            <v>1</v>
          </cell>
        </row>
        <row r="297">
          <cell r="F297">
            <v>1</v>
          </cell>
        </row>
        <row r="298">
          <cell r="F298">
            <v>1</v>
          </cell>
        </row>
        <row r="299">
          <cell r="F299">
            <v>1</v>
          </cell>
        </row>
        <row r="300">
          <cell r="F300">
            <v>1</v>
          </cell>
        </row>
        <row r="301">
          <cell r="F301">
            <v>1</v>
          </cell>
        </row>
        <row r="302">
          <cell r="F302">
            <v>1</v>
          </cell>
        </row>
        <row r="303">
          <cell r="F303">
            <v>1</v>
          </cell>
        </row>
        <row r="304">
          <cell r="F304">
            <v>1</v>
          </cell>
        </row>
        <row r="305">
          <cell r="F305">
            <v>1</v>
          </cell>
        </row>
        <row r="306">
          <cell r="F306">
            <v>1</v>
          </cell>
        </row>
        <row r="307">
          <cell r="F307">
            <v>1</v>
          </cell>
        </row>
        <row r="308">
          <cell r="F308">
            <v>1</v>
          </cell>
        </row>
        <row r="309">
          <cell r="F309">
            <v>1</v>
          </cell>
        </row>
        <row r="310">
          <cell r="F310">
            <v>1</v>
          </cell>
        </row>
        <row r="311">
          <cell r="F311">
            <v>1</v>
          </cell>
        </row>
        <row r="312">
          <cell r="F312">
            <v>1</v>
          </cell>
        </row>
        <row r="313">
          <cell r="F313">
            <v>1</v>
          </cell>
        </row>
        <row r="314">
          <cell r="F314">
            <v>1</v>
          </cell>
        </row>
        <row r="315">
          <cell r="F315">
            <v>1</v>
          </cell>
        </row>
        <row r="316">
          <cell r="F316">
            <v>1</v>
          </cell>
        </row>
        <row r="317">
          <cell r="F317">
            <v>1</v>
          </cell>
        </row>
        <row r="318">
          <cell r="F318">
            <v>1</v>
          </cell>
        </row>
        <row r="319">
          <cell r="F319">
            <v>1</v>
          </cell>
        </row>
        <row r="320">
          <cell r="F320">
            <v>1</v>
          </cell>
        </row>
        <row r="321">
          <cell r="F321">
            <v>3</v>
          </cell>
        </row>
        <row r="322">
          <cell r="F322">
            <v>4</v>
          </cell>
        </row>
        <row r="337">
          <cell r="F337">
            <v>4</v>
          </cell>
        </row>
        <row r="350">
          <cell r="F350">
            <v>1</v>
          </cell>
        </row>
        <row r="351">
          <cell r="F351">
            <v>1</v>
          </cell>
        </row>
        <row r="352">
          <cell r="F352">
            <v>1</v>
          </cell>
        </row>
        <row r="353">
          <cell r="F353">
            <v>1</v>
          </cell>
        </row>
        <row r="354">
          <cell r="F354">
            <v>1</v>
          </cell>
        </row>
        <row r="355">
          <cell r="F355">
            <v>1</v>
          </cell>
        </row>
        <row r="356">
          <cell r="F356">
            <v>1</v>
          </cell>
        </row>
        <row r="357">
          <cell r="F357">
            <v>1</v>
          </cell>
        </row>
        <row r="358">
          <cell r="F358">
            <v>1</v>
          </cell>
        </row>
        <row r="365">
          <cell r="F365">
            <v>6</v>
          </cell>
        </row>
        <row r="398">
          <cell r="F398">
            <v>1</v>
          </cell>
        </row>
        <row r="399">
          <cell r="F399">
            <v>1</v>
          </cell>
        </row>
        <row r="400">
          <cell r="F400">
            <v>1</v>
          </cell>
        </row>
        <row r="401">
          <cell r="F401">
            <v>1</v>
          </cell>
        </row>
        <row r="402">
          <cell r="F402">
            <v>1</v>
          </cell>
        </row>
        <row r="403">
          <cell r="F403">
            <v>1</v>
          </cell>
        </row>
        <row r="404">
          <cell r="F404">
            <v>1</v>
          </cell>
        </row>
        <row r="405">
          <cell r="F405">
            <v>1</v>
          </cell>
        </row>
        <row r="406">
          <cell r="F406">
            <v>1</v>
          </cell>
        </row>
        <row r="421">
          <cell r="F421">
            <v>2</v>
          </cell>
        </row>
        <row r="426">
          <cell r="F426">
            <v>1</v>
          </cell>
        </row>
        <row r="427">
          <cell r="F427">
            <v>1</v>
          </cell>
        </row>
        <row r="428">
          <cell r="F428">
            <v>1</v>
          </cell>
        </row>
        <row r="429">
          <cell r="F429">
            <v>1</v>
          </cell>
        </row>
        <row r="430">
          <cell r="F430">
            <v>1</v>
          </cell>
        </row>
        <row r="431">
          <cell r="F431">
            <v>1</v>
          </cell>
        </row>
        <row r="432">
          <cell r="F432">
            <v>1</v>
          </cell>
        </row>
        <row r="433">
          <cell r="F433">
            <v>1</v>
          </cell>
        </row>
        <row r="434">
          <cell r="F434">
            <v>1</v>
          </cell>
        </row>
        <row r="442">
          <cell r="F442">
            <v>1</v>
          </cell>
        </row>
        <row r="448">
          <cell r="F448">
            <v>1</v>
          </cell>
        </row>
        <row r="449">
          <cell r="F449">
            <v>1</v>
          </cell>
        </row>
        <row r="450">
          <cell r="F450">
            <v>1</v>
          </cell>
        </row>
        <row r="451">
          <cell r="F451">
            <v>1</v>
          </cell>
        </row>
        <row r="452">
          <cell r="F452">
            <v>1</v>
          </cell>
        </row>
        <row r="453">
          <cell r="F453">
            <v>1</v>
          </cell>
        </row>
        <row r="454">
          <cell r="F454">
            <v>1</v>
          </cell>
        </row>
        <row r="455">
          <cell r="F455">
            <v>1</v>
          </cell>
        </row>
        <row r="456">
          <cell r="F456">
            <v>1</v>
          </cell>
        </row>
        <row r="472">
          <cell r="F472">
            <v>3</v>
          </cell>
        </row>
        <row r="476">
          <cell r="F476">
            <v>1</v>
          </cell>
        </row>
        <row r="477">
          <cell r="F477">
            <v>1</v>
          </cell>
        </row>
        <row r="478">
          <cell r="F478">
            <v>1</v>
          </cell>
        </row>
        <row r="479">
          <cell r="F479">
            <v>1</v>
          </cell>
        </row>
        <row r="480">
          <cell r="F480">
            <v>1</v>
          </cell>
        </row>
        <row r="481">
          <cell r="F481">
            <v>1</v>
          </cell>
        </row>
        <row r="482">
          <cell r="F482">
            <v>1</v>
          </cell>
        </row>
        <row r="483">
          <cell r="F483">
            <v>1</v>
          </cell>
        </row>
        <row r="484">
          <cell r="F484">
            <v>1</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Intro"/>
      <sheetName val="Characteristics"/>
      <sheetName val="Statements1"/>
      <sheetName val="Statements2"/>
      <sheetName val="Statements3"/>
      <sheetName val="Statements4"/>
      <sheetName val="Results"/>
      <sheetName val="template"/>
      <sheetName val="Table of contents "/>
      <sheetName val="studies"/>
      <sheetName val="Lists"/>
      <sheetName val="work_data"/>
      <sheetName val="final_data"/>
      <sheetName val="Sheet1"/>
      <sheetName val="overview 11 - check"/>
      <sheetName val="results 11 - check "/>
    </sheetNames>
    <sheetDataSet>
      <sheetData sheetId="0"/>
      <sheetData sheetId="1">
        <row r="9">
          <cell r="D9">
            <v>0</v>
          </cell>
        </row>
        <row r="11">
          <cell r="D11">
            <v>0</v>
          </cell>
        </row>
        <row r="13">
          <cell r="D13">
            <v>0</v>
          </cell>
        </row>
        <row r="15">
          <cell r="D15">
            <v>0</v>
          </cell>
        </row>
      </sheetData>
      <sheetData sheetId="2"/>
      <sheetData sheetId="3"/>
      <sheetData sheetId="4"/>
      <sheetData sheetId="5"/>
      <sheetData sheetId="6"/>
      <sheetData sheetId="7"/>
      <sheetData sheetId="8"/>
      <sheetData sheetId="9"/>
      <sheetData sheetId="10">
        <row r="4">
          <cell r="F4">
            <v>14</v>
          </cell>
        </row>
        <row r="72">
          <cell r="F72">
            <v>1</v>
          </cell>
        </row>
        <row r="90">
          <cell r="F90">
            <v>1</v>
          </cell>
        </row>
        <row r="95">
          <cell r="F95">
            <v>1</v>
          </cell>
        </row>
        <row r="108">
          <cell r="F108">
            <v>1</v>
          </cell>
        </row>
        <row r="118">
          <cell r="F118">
            <v>1</v>
          </cell>
        </row>
        <row r="168">
          <cell r="F168">
            <v>1</v>
          </cell>
        </row>
        <row r="185">
          <cell r="F185">
            <v>1</v>
          </cell>
        </row>
        <row r="235">
          <cell r="F235">
            <v>1</v>
          </cell>
        </row>
        <row r="288">
          <cell r="F288">
            <v>1</v>
          </cell>
        </row>
        <row r="294">
          <cell r="F294">
            <v>1</v>
          </cell>
        </row>
        <row r="295">
          <cell r="F295">
            <v>1</v>
          </cell>
        </row>
        <row r="296">
          <cell r="F296">
            <v>1</v>
          </cell>
        </row>
        <row r="297">
          <cell r="F297">
            <v>1</v>
          </cell>
        </row>
        <row r="298">
          <cell r="F298">
            <v>1</v>
          </cell>
        </row>
        <row r="299">
          <cell r="F299">
            <v>1</v>
          </cell>
        </row>
        <row r="300">
          <cell r="F300">
            <v>1</v>
          </cell>
        </row>
        <row r="301">
          <cell r="F301">
            <v>1</v>
          </cell>
        </row>
        <row r="302">
          <cell r="F302">
            <v>1</v>
          </cell>
        </row>
        <row r="303">
          <cell r="F303">
            <v>1</v>
          </cell>
        </row>
        <row r="304">
          <cell r="F304">
            <v>1</v>
          </cell>
        </row>
        <row r="305">
          <cell r="F305">
            <v>1</v>
          </cell>
        </row>
        <row r="306">
          <cell r="F306">
            <v>1</v>
          </cell>
        </row>
        <row r="307">
          <cell r="F307">
            <v>1</v>
          </cell>
        </row>
        <row r="308">
          <cell r="F308">
            <v>1</v>
          </cell>
        </row>
        <row r="309">
          <cell r="F309">
            <v>1</v>
          </cell>
        </row>
        <row r="310">
          <cell r="F310">
            <v>1</v>
          </cell>
        </row>
        <row r="311">
          <cell r="F311">
            <v>1</v>
          </cell>
        </row>
        <row r="312">
          <cell r="F312">
            <v>1</v>
          </cell>
        </row>
        <row r="313">
          <cell r="F313">
            <v>1</v>
          </cell>
        </row>
        <row r="314">
          <cell r="F314">
            <v>1</v>
          </cell>
        </row>
        <row r="315">
          <cell r="F315">
            <v>1</v>
          </cell>
        </row>
        <row r="316">
          <cell r="F316">
            <v>1</v>
          </cell>
        </row>
        <row r="317">
          <cell r="F317">
            <v>1</v>
          </cell>
        </row>
        <row r="318">
          <cell r="F318">
            <v>1</v>
          </cell>
        </row>
        <row r="319">
          <cell r="F319">
            <v>1</v>
          </cell>
        </row>
        <row r="320">
          <cell r="F320">
            <v>1</v>
          </cell>
        </row>
        <row r="321">
          <cell r="F321">
            <v>1</v>
          </cell>
        </row>
        <row r="322">
          <cell r="F322">
            <v>1</v>
          </cell>
        </row>
        <row r="337">
          <cell r="F337">
            <v>1</v>
          </cell>
        </row>
        <row r="350">
          <cell r="F350">
            <v>1</v>
          </cell>
        </row>
        <row r="351">
          <cell r="F351">
            <v>1</v>
          </cell>
        </row>
        <row r="352">
          <cell r="F352">
            <v>1</v>
          </cell>
        </row>
        <row r="353">
          <cell r="F353">
            <v>1</v>
          </cell>
        </row>
        <row r="354">
          <cell r="F354">
            <v>1</v>
          </cell>
        </row>
        <row r="355">
          <cell r="F355">
            <v>1</v>
          </cell>
        </row>
        <row r="356">
          <cell r="F356">
            <v>1</v>
          </cell>
        </row>
        <row r="357">
          <cell r="F357">
            <v>1</v>
          </cell>
        </row>
        <row r="358">
          <cell r="F358">
            <v>1</v>
          </cell>
        </row>
        <row r="365">
          <cell r="F365">
            <v>1</v>
          </cell>
        </row>
        <row r="398">
          <cell r="F398">
            <v>1</v>
          </cell>
        </row>
        <row r="399">
          <cell r="F399">
            <v>1</v>
          </cell>
        </row>
        <row r="400">
          <cell r="F400">
            <v>1</v>
          </cell>
        </row>
        <row r="401">
          <cell r="F401">
            <v>1</v>
          </cell>
        </row>
        <row r="402">
          <cell r="F402">
            <v>1</v>
          </cell>
        </row>
        <row r="403">
          <cell r="F403">
            <v>1</v>
          </cell>
        </row>
        <row r="404">
          <cell r="F404">
            <v>1</v>
          </cell>
        </row>
        <row r="405">
          <cell r="F405">
            <v>1</v>
          </cell>
        </row>
        <row r="406">
          <cell r="F406">
            <v>1</v>
          </cell>
        </row>
        <row r="421">
          <cell r="F421">
            <v>1</v>
          </cell>
        </row>
        <row r="426">
          <cell r="F426">
            <v>1</v>
          </cell>
        </row>
        <row r="427">
          <cell r="F427">
            <v>1</v>
          </cell>
        </row>
        <row r="428">
          <cell r="F428">
            <v>1</v>
          </cell>
        </row>
        <row r="429">
          <cell r="F429">
            <v>1</v>
          </cell>
        </row>
        <row r="430">
          <cell r="F430">
            <v>1</v>
          </cell>
        </row>
        <row r="431">
          <cell r="F431">
            <v>1</v>
          </cell>
        </row>
        <row r="432">
          <cell r="F432">
            <v>1</v>
          </cell>
        </row>
        <row r="433">
          <cell r="F433">
            <v>1</v>
          </cell>
        </row>
        <row r="434">
          <cell r="F434">
            <v>1</v>
          </cell>
        </row>
        <row r="442">
          <cell r="F442">
            <v>1</v>
          </cell>
        </row>
        <row r="448">
          <cell r="F448">
            <v>1</v>
          </cell>
        </row>
        <row r="449">
          <cell r="F449">
            <v>1</v>
          </cell>
        </row>
        <row r="450">
          <cell r="F450">
            <v>1</v>
          </cell>
        </row>
        <row r="451">
          <cell r="F451">
            <v>1</v>
          </cell>
        </row>
        <row r="452">
          <cell r="F452">
            <v>1</v>
          </cell>
        </row>
        <row r="453">
          <cell r="F453">
            <v>1</v>
          </cell>
        </row>
        <row r="454">
          <cell r="F454">
            <v>1</v>
          </cell>
        </row>
        <row r="455">
          <cell r="F455">
            <v>1</v>
          </cell>
        </row>
        <row r="456">
          <cell r="F456">
            <v>1</v>
          </cell>
        </row>
        <row r="472">
          <cell r="F472">
            <v>1</v>
          </cell>
        </row>
        <row r="476">
          <cell r="F476">
            <v>1</v>
          </cell>
        </row>
        <row r="477">
          <cell r="F477">
            <v>1</v>
          </cell>
        </row>
        <row r="478">
          <cell r="F478">
            <v>1</v>
          </cell>
        </row>
        <row r="479">
          <cell r="F479">
            <v>1</v>
          </cell>
        </row>
        <row r="480">
          <cell r="F480">
            <v>1</v>
          </cell>
        </row>
        <row r="481">
          <cell r="F481">
            <v>1</v>
          </cell>
        </row>
        <row r="482">
          <cell r="F482">
            <v>1</v>
          </cell>
        </row>
        <row r="483">
          <cell r="F483">
            <v>1</v>
          </cell>
        </row>
        <row r="484">
          <cell r="F484">
            <v>1</v>
          </cell>
        </row>
      </sheetData>
      <sheetData sheetId="11"/>
      <sheetData sheetId="12"/>
      <sheetData sheetId="13"/>
      <sheetData sheetId="14"/>
      <sheetData sheetId="15"/>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Intro"/>
      <sheetName val="Characteristics"/>
      <sheetName val="Statements1"/>
      <sheetName val="Statements2"/>
      <sheetName val="Statements3"/>
      <sheetName val="Statements4"/>
      <sheetName val="Results"/>
      <sheetName val="template"/>
      <sheetName val="Table of contents "/>
      <sheetName val="studies"/>
      <sheetName val="Lists"/>
      <sheetName val="work_data"/>
      <sheetName val="final_data"/>
      <sheetName val="Blad1"/>
      <sheetName val="Overview 3 Demeclo"/>
      <sheetName val="Results 3 Demeclo"/>
    </sheetNames>
    <sheetDataSet>
      <sheetData sheetId="0"/>
      <sheetData sheetId="1">
        <row r="9">
          <cell r="D9">
            <v>12</v>
          </cell>
        </row>
        <row r="11">
          <cell r="D11" t="str">
            <v>Nephron</v>
          </cell>
        </row>
        <row r="13">
          <cell r="D13" t="str">
            <v>Antonelli</v>
          </cell>
        </row>
        <row r="15">
          <cell r="D15">
            <v>1993</v>
          </cell>
        </row>
        <row r="17">
          <cell r="D17">
            <v>0</v>
          </cell>
        </row>
        <row r="25">
          <cell r="D25">
            <v>0</v>
          </cell>
        </row>
        <row r="36">
          <cell r="D36" t="str">
            <v>||||||||||||||||||||||</v>
          </cell>
        </row>
        <row r="48">
          <cell r="D48" t="str">
            <v>||||||||||||||||||||||</v>
          </cell>
        </row>
        <row r="60">
          <cell r="D60" t="str">
            <v>Demeclocycline orally</v>
          </cell>
        </row>
        <row r="62">
          <cell r="D62" t="str">
            <v>600 mg daily</v>
          </cell>
        </row>
        <row r="64">
          <cell r="D64" t="str">
            <v>3 weeks</v>
          </cell>
        </row>
        <row r="66">
          <cell r="D66">
            <v>0</v>
          </cell>
        </row>
        <row r="68">
          <cell r="D68">
            <v>0</v>
          </cell>
        </row>
        <row r="70">
          <cell r="D70">
            <v>0</v>
          </cell>
        </row>
        <row r="72">
          <cell r="D72">
            <v>0</v>
          </cell>
        </row>
        <row r="74">
          <cell r="D74">
            <v>0</v>
          </cell>
        </row>
        <row r="76">
          <cell r="D76">
            <v>0</v>
          </cell>
        </row>
        <row r="78">
          <cell r="D78">
            <v>0</v>
          </cell>
        </row>
        <row r="80">
          <cell r="D80">
            <v>0</v>
          </cell>
        </row>
        <row r="82">
          <cell r="D82">
            <v>0</v>
          </cell>
        </row>
      </sheetData>
      <sheetData sheetId="2">
        <row r="14">
          <cell r="D14">
            <v>0</v>
          </cell>
        </row>
        <row r="18">
          <cell r="D18">
            <v>0</v>
          </cell>
        </row>
        <row r="22">
          <cell r="D22">
            <v>0</v>
          </cell>
        </row>
        <row r="26">
          <cell r="D26">
            <v>0</v>
          </cell>
        </row>
        <row r="30">
          <cell r="D30">
            <v>0</v>
          </cell>
        </row>
        <row r="36">
          <cell r="D36">
            <v>0</v>
          </cell>
        </row>
        <row r="40">
          <cell r="D40">
            <v>0</v>
          </cell>
        </row>
      </sheetData>
      <sheetData sheetId="3">
        <row r="15">
          <cell r="D15">
            <v>0</v>
          </cell>
        </row>
        <row r="19">
          <cell r="D19">
            <v>0</v>
          </cell>
        </row>
        <row r="23">
          <cell r="D23">
            <v>0</v>
          </cell>
        </row>
        <row r="27">
          <cell r="D27">
            <v>0</v>
          </cell>
        </row>
        <row r="31">
          <cell r="D31">
            <v>0</v>
          </cell>
        </row>
        <row r="35">
          <cell r="D35">
            <v>0</v>
          </cell>
        </row>
        <row r="43">
          <cell r="D43">
            <v>0</v>
          </cell>
        </row>
        <row r="51">
          <cell r="D51">
            <v>0</v>
          </cell>
        </row>
      </sheetData>
      <sheetData sheetId="4">
        <row r="14">
          <cell r="D14">
            <v>0</v>
          </cell>
        </row>
        <row r="18">
          <cell r="D18">
            <v>0</v>
          </cell>
        </row>
        <row r="22">
          <cell r="D22">
            <v>0</v>
          </cell>
        </row>
        <row r="26">
          <cell r="D26">
            <v>0</v>
          </cell>
        </row>
        <row r="30">
          <cell r="D30">
            <v>0</v>
          </cell>
        </row>
        <row r="34">
          <cell r="D34">
            <v>0</v>
          </cell>
        </row>
        <row r="38">
          <cell r="D38">
            <v>0</v>
          </cell>
        </row>
        <row r="42">
          <cell r="D42">
            <v>0</v>
          </cell>
        </row>
        <row r="46">
          <cell r="D46">
            <v>0</v>
          </cell>
        </row>
        <row r="50">
          <cell r="D50">
            <v>0</v>
          </cell>
        </row>
      </sheetData>
      <sheetData sheetId="5">
        <row r="14">
          <cell r="D14">
            <v>0</v>
          </cell>
        </row>
        <row r="19">
          <cell r="D19" t="str">
            <v>Adverse event: industry sponsorship very unlikely</v>
          </cell>
        </row>
      </sheetData>
      <sheetData sheetId="6">
        <row r="10">
          <cell r="D10">
            <v>1</v>
          </cell>
        </row>
        <row r="12">
          <cell r="D12">
            <v>1</v>
          </cell>
        </row>
        <row r="14">
          <cell r="D14">
            <v>1</v>
          </cell>
        </row>
        <row r="16">
          <cell r="D16">
            <v>0</v>
          </cell>
        </row>
        <row r="18">
          <cell r="D18">
            <v>0</v>
          </cell>
        </row>
        <row r="20">
          <cell r="D20" t="str">
            <v>Sex 1 man|Age 59 years|[Na] 117 mmol/L|Acute hypoNa no|Symptoms no|SIADH associated with systemic sarcoïdosis|||||</v>
          </cell>
        </row>
        <row r="29">
          <cell r="D29" t="str">
            <v>Adverse event: Phosphate diabetes</v>
          </cell>
        </row>
        <row r="31">
          <cell r="D31">
            <v>0</v>
          </cell>
        </row>
        <row r="36">
          <cell r="D36" t="str">
            <v xml:space="preserve">Development of hypophosphatemia and phosphaturia 4 days after starting treatment, resolution 2 months after starting steroids. </v>
          </cell>
        </row>
        <row r="38">
          <cell r="D38">
            <v>1</v>
          </cell>
        </row>
        <row r="40">
          <cell r="D40">
            <v>0</v>
          </cell>
        </row>
        <row r="42">
          <cell r="D42">
            <v>0</v>
          </cell>
        </row>
        <row r="44">
          <cell r="D44">
            <v>0</v>
          </cell>
        </row>
        <row r="46">
          <cell r="D46">
            <v>0</v>
          </cell>
        </row>
        <row r="49">
          <cell r="D49" t="str">
            <v>N/a</v>
          </cell>
        </row>
        <row r="51">
          <cell r="D51" t="str">
            <v xml:space="preserve">Development of hypophosphatemia and phosphaturia 4 days after starting treatment, resolution 2 months after starting steroids. </v>
          </cell>
        </row>
        <row r="53">
          <cell r="D53" t="str">
            <v>N/a</v>
          </cell>
        </row>
        <row r="55">
          <cell r="D55" t="str">
            <v>N/a</v>
          </cell>
        </row>
        <row r="57">
          <cell r="D57" t="str">
            <v>N/a</v>
          </cell>
        </row>
        <row r="63">
          <cell r="D63">
            <v>0</v>
          </cell>
        </row>
        <row r="65">
          <cell r="D65">
            <v>0</v>
          </cell>
        </row>
        <row r="70">
          <cell r="D70">
            <v>0</v>
          </cell>
        </row>
        <row r="72">
          <cell r="D72">
            <v>0</v>
          </cell>
        </row>
        <row r="74">
          <cell r="D74">
            <v>0</v>
          </cell>
        </row>
        <row r="76">
          <cell r="D76">
            <v>0</v>
          </cell>
        </row>
        <row r="78">
          <cell r="D78">
            <v>0</v>
          </cell>
        </row>
        <row r="80">
          <cell r="D80">
            <v>0</v>
          </cell>
        </row>
        <row r="83">
          <cell r="D83">
            <v>0</v>
          </cell>
        </row>
        <row r="85">
          <cell r="D85">
            <v>0</v>
          </cell>
        </row>
        <row r="87">
          <cell r="D87">
            <v>0</v>
          </cell>
        </row>
        <row r="89">
          <cell r="D89">
            <v>0</v>
          </cell>
        </row>
        <row r="91">
          <cell r="D91">
            <v>0</v>
          </cell>
        </row>
        <row r="97">
          <cell r="D97">
            <v>0</v>
          </cell>
        </row>
        <row r="99">
          <cell r="D99">
            <v>0</v>
          </cell>
        </row>
        <row r="104">
          <cell r="D104">
            <v>0</v>
          </cell>
        </row>
        <row r="106">
          <cell r="D106">
            <v>0</v>
          </cell>
        </row>
        <row r="108">
          <cell r="D108">
            <v>0</v>
          </cell>
        </row>
        <row r="110">
          <cell r="D110">
            <v>0</v>
          </cell>
        </row>
        <row r="112">
          <cell r="D112">
            <v>0</v>
          </cell>
        </row>
        <row r="114">
          <cell r="D114">
            <v>0</v>
          </cell>
        </row>
        <row r="117">
          <cell r="D117">
            <v>0</v>
          </cell>
        </row>
        <row r="119">
          <cell r="D119">
            <v>0</v>
          </cell>
        </row>
        <row r="121">
          <cell r="D121">
            <v>0</v>
          </cell>
        </row>
        <row r="123">
          <cell r="D123">
            <v>0</v>
          </cell>
        </row>
        <row r="125">
          <cell r="D125">
            <v>0</v>
          </cell>
        </row>
        <row r="131">
          <cell r="D131">
            <v>0</v>
          </cell>
        </row>
        <row r="133">
          <cell r="D133">
            <v>0</v>
          </cell>
        </row>
        <row r="138">
          <cell r="D138">
            <v>0</v>
          </cell>
        </row>
        <row r="140">
          <cell r="D140">
            <v>0</v>
          </cell>
        </row>
        <row r="142">
          <cell r="D142">
            <v>0</v>
          </cell>
        </row>
        <row r="144">
          <cell r="D144">
            <v>0</v>
          </cell>
        </row>
        <row r="146">
          <cell r="D146">
            <v>0</v>
          </cell>
        </row>
        <row r="148">
          <cell r="D148">
            <v>0</v>
          </cell>
        </row>
        <row r="151">
          <cell r="D151">
            <v>0</v>
          </cell>
        </row>
        <row r="153">
          <cell r="D153">
            <v>0</v>
          </cell>
        </row>
        <row r="155">
          <cell r="D155">
            <v>0</v>
          </cell>
        </row>
        <row r="157">
          <cell r="D157">
            <v>0</v>
          </cell>
        </row>
        <row r="159">
          <cell r="D159">
            <v>0</v>
          </cell>
        </row>
        <row r="165">
          <cell r="D165">
            <v>0</v>
          </cell>
        </row>
        <row r="167">
          <cell r="D167">
            <v>0</v>
          </cell>
        </row>
        <row r="172">
          <cell r="D172">
            <v>0</v>
          </cell>
        </row>
        <row r="174">
          <cell r="D174">
            <v>0</v>
          </cell>
        </row>
        <row r="176">
          <cell r="D176">
            <v>0</v>
          </cell>
        </row>
        <row r="178">
          <cell r="D178">
            <v>0</v>
          </cell>
        </row>
        <row r="180">
          <cell r="D180">
            <v>0</v>
          </cell>
        </row>
        <row r="182">
          <cell r="D182">
            <v>0</v>
          </cell>
        </row>
        <row r="185">
          <cell r="D185">
            <v>0</v>
          </cell>
        </row>
        <row r="187">
          <cell r="D187">
            <v>0</v>
          </cell>
        </row>
        <row r="189">
          <cell r="D189">
            <v>0</v>
          </cell>
        </row>
        <row r="191">
          <cell r="D191">
            <v>0</v>
          </cell>
        </row>
        <row r="193">
          <cell r="D193">
            <v>0</v>
          </cell>
        </row>
        <row r="199">
          <cell r="D199">
            <v>0</v>
          </cell>
        </row>
        <row r="201">
          <cell r="D201">
            <v>0</v>
          </cell>
        </row>
        <row r="206">
          <cell r="D206">
            <v>0</v>
          </cell>
        </row>
        <row r="208">
          <cell r="D208">
            <v>0</v>
          </cell>
        </row>
        <row r="210">
          <cell r="D210">
            <v>0</v>
          </cell>
        </row>
        <row r="212">
          <cell r="D212">
            <v>0</v>
          </cell>
        </row>
        <row r="214">
          <cell r="D214">
            <v>0</v>
          </cell>
        </row>
        <row r="216">
          <cell r="D216">
            <v>0</v>
          </cell>
        </row>
        <row r="219">
          <cell r="D219">
            <v>0</v>
          </cell>
        </row>
        <row r="221">
          <cell r="D221">
            <v>0</v>
          </cell>
        </row>
        <row r="223">
          <cell r="D223">
            <v>0</v>
          </cell>
        </row>
        <row r="225">
          <cell r="D225">
            <v>0</v>
          </cell>
        </row>
        <row r="227">
          <cell r="D227">
            <v>0</v>
          </cell>
        </row>
        <row r="233">
          <cell r="D233">
            <v>0</v>
          </cell>
        </row>
        <row r="235">
          <cell r="D235">
            <v>0</v>
          </cell>
        </row>
        <row r="240">
          <cell r="D240">
            <v>0</v>
          </cell>
        </row>
        <row r="242">
          <cell r="D242">
            <v>0</v>
          </cell>
        </row>
        <row r="244">
          <cell r="D244">
            <v>0</v>
          </cell>
        </row>
        <row r="246">
          <cell r="D246">
            <v>0</v>
          </cell>
        </row>
        <row r="248">
          <cell r="D248">
            <v>0</v>
          </cell>
        </row>
        <row r="250">
          <cell r="D250">
            <v>0</v>
          </cell>
        </row>
        <row r="253">
          <cell r="D253">
            <v>0</v>
          </cell>
        </row>
        <row r="255">
          <cell r="D255">
            <v>0</v>
          </cell>
        </row>
        <row r="257">
          <cell r="D257">
            <v>0</v>
          </cell>
        </row>
        <row r="259">
          <cell r="D259">
            <v>0</v>
          </cell>
        </row>
        <row r="261">
          <cell r="D261">
            <v>0</v>
          </cell>
        </row>
        <row r="267">
          <cell r="D267">
            <v>0</v>
          </cell>
        </row>
        <row r="269">
          <cell r="D269">
            <v>0</v>
          </cell>
        </row>
        <row r="274">
          <cell r="D274">
            <v>0</v>
          </cell>
        </row>
        <row r="276">
          <cell r="D276">
            <v>0</v>
          </cell>
        </row>
        <row r="278">
          <cell r="D278">
            <v>0</v>
          </cell>
        </row>
        <row r="280">
          <cell r="D280">
            <v>0</v>
          </cell>
        </row>
        <row r="282">
          <cell r="D282">
            <v>0</v>
          </cell>
        </row>
        <row r="284">
          <cell r="D284">
            <v>0</v>
          </cell>
        </row>
        <row r="287">
          <cell r="D287">
            <v>0</v>
          </cell>
        </row>
        <row r="289">
          <cell r="D289">
            <v>0</v>
          </cell>
        </row>
        <row r="291">
          <cell r="D291">
            <v>0</v>
          </cell>
        </row>
        <row r="293">
          <cell r="D293">
            <v>0</v>
          </cell>
        </row>
        <row r="295">
          <cell r="D295">
            <v>0</v>
          </cell>
        </row>
        <row r="301">
          <cell r="D301">
            <v>0</v>
          </cell>
        </row>
        <row r="303">
          <cell r="D303">
            <v>0</v>
          </cell>
        </row>
        <row r="308">
          <cell r="D308">
            <v>0</v>
          </cell>
        </row>
        <row r="310">
          <cell r="D310">
            <v>0</v>
          </cell>
        </row>
        <row r="312">
          <cell r="D312">
            <v>0</v>
          </cell>
        </row>
        <row r="314">
          <cell r="D314">
            <v>0</v>
          </cell>
        </row>
        <row r="316">
          <cell r="D316">
            <v>0</v>
          </cell>
        </row>
        <row r="318">
          <cell r="D318">
            <v>0</v>
          </cell>
        </row>
        <row r="321">
          <cell r="D321">
            <v>0</v>
          </cell>
        </row>
        <row r="323">
          <cell r="D323">
            <v>0</v>
          </cell>
        </row>
        <row r="325">
          <cell r="D325">
            <v>0</v>
          </cell>
        </row>
        <row r="327">
          <cell r="D327">
            <v>0</v>
          </cell>
        </row>
        <row r="329">
          <cell r="D329">
            <v>0</v>
          </cell>
        </row>
        <row r="335">
          <cell r="D335">
            <v>0</v>
          </cell>
        </row>
        <row r="337">
          <cell r="D337">
            <v>0</v>
          </cell>
        </row>
        <row r="342">
          <cell r="D342">
            <v>0</v>
          </cell>
        </row>
        <row r="344">
          <cell r="D344">
            <v>0</v>
          </cell>
        </row>
        <row r="346">
          <cell r="D346">
            <v>0</v>
          </cell>
        </row>
        <row r="348">
          <cell r="D348">
            <v>0</v>
          </cell>
        </row>
        <row r="350">
          <cell r="D350">
            <v>0</v>
          </cell>
        </row>
        <row r="352">
          <cell r="D352">
            <v>0</v>
          </cell>
        </row>
        <row r="355">
          <cell r="D355">
            <v>0</v>
          </cell>
        </row>
        <row r="357">
          <cell r="D357">
            <v>0</v>
          </cell>
        </row>
        <row r="359">
          <cell r="D359">
            <v>0</v>
          </cell>
        </row>
        <row r="361">
          <cell r="D361">
            <v>0</v>
          </cell>
        </row>
        <row r="363">
          <cell r="D363">
            <v>0</v>
          </cell>
        </row>
      </sheetData>
      <sheetData sheetId="7"/>
      <sheetData sheetId="8"/>
      <sheetData sheetId="9"/>
      <sheetData sheetId="10">
        <row r="4">
          <cell r="F4">
            <v>25</v>
          </cell>
        </row>
        <row r="72">
          <cell r="F72">
            <v>10</v>
          </cell>
        </row>
        <row r="90">
          <cell r="F90">
            <v>2</v>
          </cell>
        </row>
        <row r="95">
          <cell r="F95">
            <v>4</v>
          </cell>
        </row>
        <row r="108">
          <cell r="F108">
            <v>1</v>
          </cell>
        </row>
        <row r="168">
          <cell r="F168">
            <v>15</v>
          </cell>
        </row>
        <row r="185">
          <cell r="F185">
            <v>31</v>
          </cell>
        </row>
        <row r="235">
          <cell r="F235">
            <v>26</v>
          </cell>
        </row>
        <row r="288">
          <cell r="F288">
            <v>1</v>
          </cell>
        </row>
        <row r="294">
          <cell r="F294">
            <v>1</v>
          </cell>
        </row>
        <row r="295">
          <cell r="F295">
            <v>1</v>
          </cell>
        </row>
        <row r="296">
          <cell r="F296">
            <v>1</v>
          </cell>
        </row>
        <row r="297">
          <cell r="F297">
            <v>1</v>
          </cell>
        </row>
        <row r="298">
          <cell r="F298">
            <v>1</v>
          </cell>
        </row>
        <row r="299">
          <cell r="F299">
            <v>1</v>
          </cell>
        </row>
        <row r="300">
          <cell r="F300">
            <v>1</v>
          </cell>
        </row>
        <row r="301">
          <cell r="F301">
            <v>1</v>
          </cell>
        </row>
        <row r="302">
          <cell r="F302">
            <v>1</v>
          </cell>
        </row>
        <row r="303">
          <cell r="F303">
            <v>1</v>
          </cell>
        </row>
        <row r="304">
          <cell r="F304">
            <v>1</v>
          </cell>
        </row>
        <row r="305">
          <cell r="F305">
            <v>1</v>
          </cell>
        </row>
        <row r="306">
          <cell r="F306">
            <v>1</v>
          </cell>
        </row>
        <row r="307">
          <cell r="F307">
            <v>1</v>
          </cell>
        </row>
        <row r="308">
          <cell r="F308">
            <v>1</v>
          </cell>
        </row>
        <row r="309">
          <cell r="F309">
            <v>1</v>
          </cell>
        </row>
        <row r="310">
          <cell r="F310">
            <v>1</v>
          </cell>
        </row>
        <row r="311">
          <cell r="F311">
            <v>1</v>
          </cell>
        </row>
        <row r="312">
          <cell r="F312">
            <v>1</v>
          </cell>
        </row>
        <row r="313">
          <cell r="F313">
            <v>1</v>
          </cell>
        </row>
        <row r="314">
          <cell r="F314">
            <v>1</v>
          </cell>
        </row>
        <row r="315">
          <cell r="F315">
            <v>1</v>
          </cell>
        </row>
        <row r="316">
          <cell r="F316">
            <v>1</v>
          </cell>
        </row>
        <row r="317">
          <cell r="F317">
            <v>1</v>
          </cell>
        </row>
        <row r="318">
          <cell r="F318">
            <v>1</v>
          </cell>
        </row>
        <row r="319">
          <cell r="F319">
            <v>1</v>
          </cell>
        </row>
        <row r="320">
          <cell r="F320">
            <v>1</v>
          </cell>
        </row>
        <row r="321">
          <cell r="F321">
            <v>3</v>
          </cell>
        </row>
        <row r="322">
          <cell r="F322">
            <v>3</v>
          </cell>
        </row>
        <row r="337">
          <cell r="F337">
            <v>12</v>
          </cell>
        </row>
        <row r="350">
          <cell r="F350">
            <v>1</v>
          </cell>
        </row>
        <row r="351">
          <cell r="F351">
            <v>1</v>
          </cell>
        </row>
        <row r="352">
          <cell r="F352">
            <v>1</v>
          </cell>
        </row>
        <row r="353">
          <cell r="F353">
            <v>1</v>
          </cell>
        </row>
        <row r="354">
          <cell r="F354">
            <v>1</v>
          </cell>
        </row>
        <row r="355">
          <cell r="F355">
            <v>1</v>
          </cell>
        </row>
        <row r="356">
          <cell r="F356">
            <v>1</v>
          </cell>
        </row>
        <row r="357">
          <cell r="F357">
            <v>1</v>
          </cell>
        </row>
        <row r="358">
          <cell r="F358">
            <v>1</v>
          </cell>
        </row>
        <row r="365">
          <cell r="F365">
            <v>5</v>
          </cell>
        </row>
        <row r="398">
          <cell r="F398">
            <v>1</v>
          </cell>
        </row>
        <row r="399">
          <cell r="F399">
            <v>1</v>
          </cell>
        </row>
        <row r="400">
          <cell r="F400">
            <v>1</v>
          </cell>
        </row>
        <row r="401">
          <cell r="F401">
            <v>1</v>
          </cell>
        </row>
        <row r="402">
          <cell r="F402">
            <v>1</v>
          </cell>
        </row>
        <row r="403">
          <cell r="F403">
            <v>1</v>
          </cell>
        </row>
        <row r="404">
          <cell r="F404">
            <v>1</v>
          </cell>
        </row>
        <row r="405">
          <cell r="F405">
            <v>1</v>
          </cell>
        </row>
        <row r="406">
          <cell r="F406">
            <v>1</v>
          </cell>
        </row>
        <row r="421">
          <cell r="F421">
            <v>2</v>
          </cell>
        </row>
        <row r="426">
          <cell r="F426">
            <v>1</v>
          </cell>
        </row>
        <row r="427">
          <cell r="F427">
            <v>1</v>
          </cell>
        </row>
        <row r="428">
          <cell r="F428">
            <v>1</v>
          </cell>
        </row>
        <row r="429">
          <cell r="F429">
            <v>1</v>
          </cell>
        </row>
        <row r="430">
          <cell r="F430">
            <v>1</v>
          </cell>
        </row>
        <row r="431">
          <cell r="F431">
            <v>1</v>
          </cell>
        </row>
        <row r="432">
          <cell r="F432">
            <v>1</v>
          </cell>
        </row>
        <row r="433">
          <cell r="F433">
            <v>1</v>
          </cell>
        </row>
        <row r="434">
          <cell r="F434">
            <v>1</v>
          </cell>
        </row>
        <row r="442">
          <cell r="F442">
            <v>6</v>
          </cell>
        </row>
        <row r="448">
          <cell r="F448">
            <v>1</v>
          </cell>
        </row>
        <row r="449">
          <cell r="F449">
            <v>1</v>
          </cell>
        </row>
        <row r="450">
          <cell r="F450">
            <v>1</v>
          </cell>
        </row>
        <row r="451">
          <cell r="F451">
            <v>1</v>
          </cell>
        </row>
        <row r="452">
          <cell r="F452">
            <v>1</v>
          </cell>
        </row>
        <row r="453">
          <cell r="F453">
            <v>1</v>
          </cell>
        </row>
        <row r="454">
          <cell r="F454">
            <v>1</v>
          </cell>
        </row>
        <row r="455">
          <cell r="F455">
            <v>1</v>
          </cell>
        </row>
        <row r="456">
          <cell r="F456">
            <v>1</v>
          </cell>
        </row>
        <row r="472">
          <cell r="F472">
            <v>2</v>
          </cell>
        </row>
        <row r="476">
          <cell r="F476">
            <v>1</v>
          </cell>
        </row>
        <row r="477">
          <cell r="F477">
            <v>1</v>
          </cell>
        </row>
        <row r="478">
          <cell r="F478">
            <v>1</v>
          </cell>
        </row>
        <row r="479">
          <cell r="F479">
            <v>1</v>
          </cell>
        </row>
        <row r="480">
          <cell r="F480">
            <v>1</v>
          </cell>
        </row>
        <row r="481">
          <cell r="F481">
            <v>1</v>
          </cell>
        </row>
        <row r="482">
          <cell r="F482">
            <v>1</v>
          </cell>
        </row>
        <row r="483">
          <cell r="F483">
            <v>1</v>
          </cell>
        </row>
        <row r="484">
          <cell r="F484">
            <v>1</v>
          </cell>
        </row>
      </sheetData>
      <sheetData sheetId="11"/>
      <sheetData sheetId="12"/>
      <sheetData sheetId="13"/>
      <sheetData sheetId="14"/>
      <sheetData sheetId="15"/>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Intro"/>
      <sheetName val="Characteristics"/>
      <sheetName val="Statements1"/>
      <sheetName val="Statements2"/>
      <sheetName val="Statements3"/>
      <sheetName val="Statements4"/>
      <sheetName val="Results"/>
      <sheetName val="template"/>
      <sheetName val="Table of contents "/>
      <sheetName val="studies"/>
      <sheetName val="Lists"/>
      <sheetName val="work_data"/>
      <sheetName val="final_data"/>
      <sheetName val="Sheet1"/>
      <sheetName val="overview 8_check"/>
      <sheetName val="results 8_check"/>
    </sheetNames>
    <sheetDataSet>
      <sheetData sheetId="0"/>
      <sheetData sheetId="1">
        <row r="9">
          <cell r="D9">
            <v>276</v>
          </cell>
        </row>
        <row r="11">
          <cell r="D11" t="str">
            <v>Hawaii Medical Journal</v>
          </cell>
        </row>
        <row r="13">
          <cell r="D13" t="str">
            <v>Youn</v>
          </cell>
        </row>
        <row r="15">
          <cell r="D15">
            <v>2002</v>
          </cell>
        </row>
        <row r="17">
          <cell r="D17">
            <v>0</v>
          </cell>
        </row>
        <row r="25">
          <cell r="D25">
            <v>0</v>
          </cell>
        </row>
        <row r="36">
          <cell r="D36" t="str">
            <v>|||||||||||</v>
          </cell>
        </row>
        <row r="48">
          <cell r="D48" t="str">
            <v>|||||||||||</v>
          </cell>
        </row>
        <row r="60">
          <cell r="D60" t="str">
            <v>Phenytoin IV</v>
          </cell>
        </row>
        <row r="62">
          <cell r="D62" t="str">
            <v>750 mg IV bolus + 3 x 250 mg IV/dag for 1 day + 3x 100 mg PO/day</v>
          </cell>
        </row>
        <row r="64">
          <cell r="D64" t="str">
            <v>1 week</v>
          </cell>
        </row>
        <row r="66">
          <cell r="D66" t="str">
            <v>NaCL 3% 25 mL/h for 2 hours + 5 mg diazepam</v>
          </cell>
        </row>
        <row r="68">
          <cell r="D68">
            <v>0</v>
          </cell>
        </row>
        <row r="70">
          <cell r="D70">
            <v>0</v>
          </cell>
        </row>
        <row r="72">
          <cell r="D72">
            <v>0</v>
          </cell>
        </row>
        <row r="74">
          <cell r="D74">
            <v>0</v>
          </cell>
        </row>
        <row r="76">
          <cell r="D76">
            <v>0</v>
          </cell>
        </row>
        <row r="78">
          <cell r="D78">
            <v>0</v>
          </cell>
        </row>
        <row r="80">
          <cell r="D80">
            <v>0</v>
          </cell>
        </row>
        <row r="82">
          <cell r="D82">
            <v>0</v>
          </cell>
        </row>
      </sheetData>
      <sheetData sheetId="2">
        <row r="14">
          <cell r="D14">
            <v>0</v>
          </cell>
        </row>
        <row r="18">
          <cell r="D18">
            <v>0</v>
          </cell>
        </row>
        <row r="22">
          <cell r="D22">
            <v>0</v>
          </cell>
        </row>
        <row r="26">
          <cell r="D26">
            <v>0</v>
          </cell>
        </row>
        <row r="30">
          <cell r="D30">
            <v>0</v>
          </cell>
        </row>
        <row r="36">
          <cell r="D36">
            <v>0</v>
          </cell>
        </row>
        <row r="40">
          <cell r="D40">
            <v>0</v>
          </cell>
        </row>
      </sheetData>
      <sheetData sheetId="3">
        <row r="15">
          <cell r="D15">
            <v>0</v>
          </cell>
        </row>
        <row r="19">
          <cell r="D19">
            <v>0</v>
          </cell>
        </row>
        <row r="23">
          <cell r="D23">
            <v>0</v>
          </cell>
        </row>
        <row r="27">
          <cell r="D27">
            <v>0</v>
          </cell>
        </row>
        <row r="31">
          <cell r="D31">
            <v>0</v>
          </cell>
        </row>
        <row r="35">
          <cell r="D35">
            <v>0</v>
          </cell>
        </row>
        <row r="43">
          <cell r="D43">
            <v>0</v>
          </cell>
        </row>
        <row r="51">
          <cell r="D51">
            <v>0</v>
          </cell>
        </row>
      </sheetData>
      <sheetData sheetId="4">
        <row r="14">
          <cell r="D14">
            <v>0</v>
          </cell>
        </row>
        <row r="18">
          <cell r="D18">
            <v>0</v>
          </cell>
        </row>
        <row r="22">
          <cell r="D22">
            <v>0</v>
          </cell>
        </row>
        <row r="26">
          <cell r="D26">
            <v>0</v>
          </cell>
        </row>
        <row r="30">
          <cell r="D30">
            <v>0</v>
          </cell>
        </row>
        <row r="34">
          <cell r="D34">
            <v>0</v>
          </cell>
        </row>
        <row r="38">
          <cell r="D38">
            <v>0</v>
          </cell>
        </row>
        <row r="42">
          <cell r="D42">
            <v>0</v>
          </cell>
        </row>
        <row r="46">
          <cell r="D46">
            <v>0</v>
          </cell>
        </row>
        <row r="50">
          <cell r="D50">
            <v>0</v>
          </cell>
        </row>
      </sheetData>
      <sheetData sheetId="5">
        <row r="14">
          <cell r="D14">
            <v>0</v>
          </cell>
        </row>
        <row r="19">
          <cell r="D19" t="str">
            <v>No statement provided</v>
          </cell>
        </row>
      </sheetData>
      <sheetData sheetId="6">
        <row r="10">
          <cell r="D10">
            <v>1</v>
          </cell>
        </row>
        <row r="12">
          <cell r="D12">
            <v>1</v>
          </cell>
        </row>
        <row r="14">
          <cell r="D14">
            <v>1</v>
          </cell>
        </row>
        <row r="16">
          <cell r="D16">
            <v>0</v>
          </cell>
        </row>
        <row r="18">
          <cell r="D18">
            <v>0</v>
          </cell>
        </row>
        <row r="20">
          <cell r="D20" t="str">
            <v>Sex 1 woman|Age 69 years|[Na] 108 mmol/L|Acute hypoNa yes|Symptoms of generalized tonic-clonic seizures|Associated necrotizing sialadenitis</v>
          </cell>
        </row>
        <row r="29">
          <cell r="D29">
            <v>0</v>
          </cell>
        </row>
        <row r="31">
          <cell r="D31">
            <v>0</v>
          </cell>
        </row>
        <row r="36">
          <cell r="D36" t="str">
            <v>22 mmol</v>
          </cell>
        </row>
        <row r="38">
          <cell r="D38">
            <v>0</v>
          </cell>
        </row>
        <row r="40">
          <cell r="D40">
            <v>0</v>
          </cell>
        </row>
        <row r="42">
          <cell r="D42">
            <v>0</v>
          </cell>
        </row>
        <row r="44">
          <cell r="D44">
            <v>0</v>
          </cell>
        </row>
        <row r="46">
          <cell r="D46">
            <v>0</v>
          </cell>
        </row>
        <row r="49">
          <cell r="D49" t="str">
            <v>Change from baseline at day 1</v>
          </cell>
        </row>
        <row r="51">
          <cell r="D51" t="str">
            <v>22 mmol/day</v>
          </cell>
        </row>
        <row r="53">
          <cell r="D53">
            <v>0</v>
          </cell>
        </row>
        <row r="55">
          <cell r="D55">
            <v>0</v>
          </cell>
        </row>
        <row r="57">
          <cell r="D57">
            <v>0</v>
          </cell>
        </row>
        <row r="63">
          <cell r="D63" t="str">
            <v>Neurologic dysfunction</v>
          </cell>
        </row>
        <row r="65">
          <cell r="D65" t="str">
            <v>Neurologic abnormalities</v>
          </cell>
        </row>
        <row r="70">
          <cell r="D70">
            <v>0</v>
          </cell>
        </row>
        <row r="72">
          <cell r="D72">
            <v>0</v>
          </cell>
        </row>
        <row r="74">
          <cell r="D74">
            <v>0</v>
          </cell>
        </row>
        <row r="76">
          <cell r="D76">
            <v>0</v>
          </cell>
        </row>
        <row r="78">
          <cell r="D78">
            <v>0</v>
          </cell>
        </row>
        <row r="80">
          <cell r="D80">
            <v>0</v>
          </cell>
        </row>
        <row r="83">
          <cell r="D83" t="str">
            <v>N</v>
          </cell>
        </row>
        <row r="85">
          <cell r="D85">
            <v>0</v>
          </cell>
        </row>
        <row r="87">
          <cell r="D87">
            <v>0</v>
          </cell>
        </row>
        <row r="89">
          <cell r="D89">
            <v>0</v>
          </cell>
        </row>
        <row r="91">
          <cell r="D91">
            <v>0</v>
          </cell>
        </row>
        <row r="97">
          <cell r="D97">
            <v>0</v>
          </cell>
        </row>
        <row r="99">
          <cell r="D99">
            <v>0</v>
          </cell>
        </row>
        <row r="104">
          <cell r="D104">
            <v>0</v>
          </cell>
        </row>
        <row r="106">
          <cell r="D106">
            <v>0</v>
          </cell>
        </row>
        <row r="108">
          <cell r="D108">
            <v>0</v>
          </cell>
        </row>
        <row r="110">
          <cell r="D110">
            <v>0</v>
          </cell>
        </row>
        <row r="112">
          <cell r="D112">
            <v>0</v>
          </cell>
        </row>
        <row r="114">
          <cell r="D114">
            <v>0</v>
          </cell>
        </row>
        <row r="117">
          <cell r="D117">
            <v>0</v>
          </cell>
        </row>
        <row r="119">
          <cell r="D119">
            <v>0</v>
          </cell>
        </row>
        <row r="121">
          <cell r="D121">
            <v>0</v>
          </cell>
        </row>
        <row r="123">
          <cell r="D123">
            <v>0</v>
          </cell>
        </row>
        <row r="125">
          <cell r="D125">
            <v>0</v>
          </cell>
        </row>
        <row r="131">
          <cell r="D131">
            <v>0</v>
          </cell>
        </row>
        <row r="133">
          <cell r="D133">
            <v>0</v>
          </cell>
        </row>
        <row r="138">
          <cell r="D138">
            <v>0</v>
          </cell>
        </row>
        <row r="140">
          <cell r="D140">
            <v>0</v>
          </cell>
        </row>
        <row r="142">
          <cell r="D142">
            <v>0</v>
          </cell>
        </row>
        <row r="144">
          <cell r="D144">
            <v>0</v>
          </cell>
        </row>
        <row r="146">
          <cell r="D146">
            <v>0</v>
          </cell>
        </row>
        <row r="148">
          <cell r="D148">
            <v>0</v>
          </cell>
        </row>
        <row r="151">
          <cell r="D151">
            <v>0</v>
          </cell>
        </row>
        <row r="153">
          <cell r="D153">
            <v>0</v>
          </cell>
        </row>
        <row r="155">
          <cell r="D155">
            <v>0</v>
          </cell>
        </row>
        <row r="157">
          <cell r="D157">
            <v>0</v>
          </cell>
        </row>
        <row r="159">
          <cell r="D159">
            <v>0</v>
          </cell>
        </row>
        <row r="165">
          <cell r="D165">
            <v>0</v>
          </cell>
        </row>
        <row r="167">
          <cell r="D167">
            <v>0</v>
          </cell>
        </row>
        <row r="172">
          <cell r="D172">
            <v>0</v>
          </cell>
        </row>
        <row r="174">
          <cell r="D174">
            <v>0</v>
          </cell>
        </row>
        <row r="176">
          <cell r="D176">
            <v>0</v>
          </cell>
        </row>
        <row r="178">
          <cell r="D178">
            <v>0</v>
          </cell>
        </row>
        <row r="180">
          <cell r="D180">
            <v>0</v>
          </cell>
        </row>
        <row r="182">
          <cell r="D182">
            <v>0</v>
          </cell>
        </row>
        <row r="185">
          <cell r="D185">
            <v>0</v>
          </cell>
        </row>
        <row r="187">
          <cell r="D187">
            <v>0</v>
          </cell>
        </row>
        <row r="189">
          <cell r="D189">
            <v>0</v>
          </cell>
        </row>
        <row r="191">
          <cell r="D191">
            <v>0</v>
          </cell>
        </row>
        <row r="193">
          <cell r="D193">
            <v>0</v>
          </cell>
        </row>
        <row r="199">
          <cell r="D199">
            <v>0</v>
          </cell>
        </row>
        <row r="201">
          <cell r="D201">
            <v>0</v>
          </cell>
        </row>
        <row r="206">
          <cell r="D206">
            <v>0</v>
          </cell>
        </row>
        <row r="208">
          <cell r="D208">
            <v>0</v>
          </cell>
        </row>
        <row r="210">
          <cell r="D210">
            <v>0</v>
          </cell>
        </row>
        <row r="212">
          <cell r="D212">
            <v>0</v>
          </cell>
        </row>
        <row r="214">
          <cell r="D214">
            <v>0</v>
          </cell>
        </row>
        <row r="216">
          <cell r="D216">
            <v>0</v>
          </cell>
        </row>
        <row r="219">
          <cell r="D219">
            <v>0</v>
          </cell>
        </row>
        <row r="221">
          <cell r="D221">
            <v>0</v>
          </cell>
        </row>
        <row r="223">
          <cell r="D223">
            <v>0</v>
          </cell>
        </row>
        <row r="225">
          <cell r="D225">
            <v>0</v>
          </cell>
        </row>
        <row r="227">
          <cell r="D227">
            <v>0</v>
          </cell>
        </row>
        <row r="233">
          <cell r="D233">
            <v>0</v>
          </cell>
        </row>
        <row r="235">
          <cell r="D235">
            <v>0</v>
          </cell>
        </row>
        <row r="240">
          <cell r="D240">
            <v>0</v>
          </cell>
        </row>
        <row r="242">
          <cell r="D242">
            <v>0</v>
          </cell>
        </row>
        <row r="244">
          <cell r="D244">
            <v>0</v>
          </cell>
        </row>
        <row r="246">
          <cell r="D246">
            <v>0</v>
          </cell>
        </row>
        <row r="248">
          <cell r="D248">
            <v>0</v>
          </cell>
        </row>
        <row r="250">
          <cell r="D250">
            <v>0</v>
          </cell>
        </row>
        <row r="253">
          <cell r="D253">
            <v>0</v>
          </cell>
        </row>
        <row r="255">
          <cell r="D255">
            <v>0</v>
          </cell>
        </row>
        <row r="257">
          <cell r="D257">
            <v>0</v>
          </cell>
        </row>
        <row r="259">
          <cell r="D259">
            <v>0</v>
          </cell>
        </row>
        <row r="261">
          <cell r="D261">
            <v>0</v>
          </cell>
        </row>
        <row r="267">
          <cell r="D267">
            <v>0</v>
          </cell>
        </row>
        <row r="269">
          <cell r="D269">
            <v>0</v>
          </cell>
        </row>
        <row r="274">
          <cell r="D274">
            <v>0</v>
          </cell>
        </row>
        <row r="276">
          <cell r="D276">
            <v>0</v>
          </cell>
        </row>
        <row r="278">
          <cell r="D278">
            <v>0</v>
          </cell>
        </row>
        <row r="280">
          <cell r="D280">
            <v>0</v>
          </cell>
        </row>
        <row r="282">
          <cell r="D282">
            <v>0</v>
          </cell>
        </row>
        <row r="284">
          <cell r="D284">
            <v>0</v>
          </cell>
        </row>
        <row r="287">
          <cell r="D287">
            <v>0</v>
          </cell>
        </row>
        <row r="289">
          <cell r="D289">
            <v>0</v>
          </cell>
        </row>
        <row r="291">
          <cell r="D291">
            <v>0</v>
          </cell>
        </row>
        <row r="293">
          <cell r="D293">
            <v>0</v>
          </cell>
        </row>
        <row r="295">
          <cell r="D295">
            <v>0</v>
          </cell>
        </row>
        <row r="301">
          <cell r="D301">
            <v>0</v>
          </cell>
        </row>
        <row r="303">
          <cell r="D303">
            <v>0</v>
          </cell>
        </row>
        <row r="308">
          <cell r="D308">
            <v>0</v>
          </cell>
        </row>
        <row r="310">
          <cell r="D310">
            <v>0</v>
          </cell>
        </row>
        <row r="312">
          <cell r="D312">
            <v>0</v>
          </cell>
        </row>
        <row r="314">
          <cell r="D314">
            <v>0</v>
          </cell>
        </row>
        <row r="316">
          <cell r="D316">
            <v>0</v>
          </cell>
        </row>
        <row r="318">
          <cell r="D318">
            <v>0</v>
          </cell>
        </row>
        <row r="321">
          <cell r="D321">
            <v>0</v>
          </cell>
        </row>
        <row r="323">
          <cell r="D323">
            <v>0</v>
          </cell>
        </row>
        <row r="325">
          <cell r="D325">
            <v>0</v>
          </cell>
        </row>
        <row r="327">
          <cell r="D327">
            <v>0</v>
          </cell>
        </row>
        <row r="329">
          <cell r="D329">
            <v>0</v>
          </cell>
        </row>
        <row r="335">
          <cell r="D335">
            <v>0</v>
          </cell>
        </row>
        <row r="337">
          <cell r="D337">
            <v>0</v>
          </cell>
        </row>
        <row r="342">
          <cell r="D342">
            <v>0</v>
          </cell>
        </row>
        <row r="344">
          <cell r="D344">
            <v>0</v>
          </cell>
        </row>
        <row r="346">
          <cell r="D346">
            <v>0</v>
          </cell>
        </row>
        <row r="348">
          <cell r="D348">
            <v>0</v>
          </cell>
        </row>
        <row r="350">
          <cell r="D350">
            <v>0</v>
          </cell>
        </row>
        <row r="352">
          <cell r="D352">
            <v>0</v>
          </cell>
        </row>
        <row r="355">
          <cell r="D355">
            <v>0</v>
          </cell>
        </row>
        <row r="357">
          <cell r="D357">
            <v>0</v>
          </cell>
        </row>
        <row r="359">
          <cell r="D359">
            <v>0</v>
          </cell>
        </row>
        <row r="361">
          <cell r="D361">
            <v>0</v>
          </cell>
        </row>
        <row r="363">
          <cell r="D363">
            <v>0</v>
          </cell>
        </row>
      </sheetData>
      <sheetData sheetId="7"/>
      <sheetData sheetId="8"/>
      <sheetData sheetId="9"/>
      <sheetData sheetId="10">
        <row r="4">
          <cell r="F4">
            <v>8</v>
          </cell>
        </row>
        <row r="72">
          <cell r="F72">
            <v>10</v>
          </cell>
        </row>
        <row r="90">
          <cell r="F90">
            <v>2</v>
          </cell>
        </row>
        <row r="95">
          <cell r="F95">
            <v>9</v>
          </cell>
        </row>
        <row r="108">
          <cell r="F108">
            <v>1</v>
          </cell>
        </row>
        <row r="168">
          <cell r="F168">
            <v>15</v>
          </cell>
        </row>
        <row r="185">
          <cell r="F185">
            <v>40</v>
          </cell>
        </row>
        <row r="235">
          <cell r="F235">
            <v>2</v>
          </cell>
        </row>
        <row r="288">
          <cell r="F288">
            <v>1</v>
          </cell>
        </row>
        <row r="294">
          <cell r="F294">
            <v>1</v>
          </cell>
        </row>
        <row r="295">
          <cell r="F295">
            <v>1</v>
          </cell>
        </row>
        <row r="296">
          <cell r="F296">
            <v>1</v>
          </cell>
        </row>
        <row r="297">
          <cell r="F297">
            <v>1</v>
          </cell>
        </row>
        <row r="298">
          <cell r="F298">
            <v>1</v>
          </cell>
        </row>
        <row r="299">
          <cell r="F299">
            <v>1</v>
          </cell>
        </row>
        <row r="300">
          <cell r="F300">
            <v>1</v>
          </cell>
        </row>
        <row r="301">
          <cell r="F301">
            <v>1</v>
          </cell>
        </row>
        <row r="302">
          <cell r="F302">
            <v>1</v>
          </cell>
        </row>
        <row r="303">
          <cell r="F303">
            <v>1</v>
          </cell>
        </row>
        <row r="304">
          <cell r="F304">
            <v>1</v>
          </cell>
        </row>
        <row r="305">
          <cell r="F305">
            <v>1</v>
          </cell>
        </row>
        <row r="306">
          <cell r="F306">
            <v>1</v>
          </cell>
        </row>
        <row r="307">
          <cell r="F307">
            <v>1</v>
          </cell>
        </row>
        <row r="308">
          <cell r="F308">
            <v>1</v>
          </cell>
        </row>
        <row r="309">
          <cell r="F309">
            <v>1</v>
          </cell>
        </row>
        <row r="310">
          <cell r="F310">
            <v>1</v>
          </cell>
        </row>
        <row r="311">
          <cell r="F311">
            <v>1</v>
          </cell>
        </row>
        <row r="312">
          <cell r="F312">
            <v>1</v>
          </cell>
        </row>
        <row r="313">
          <cell r="F313">
            <v>1</v>
          </cell>
        </row>
        <row r="314">
          <cell r="F314">
            <v>1</v>
          </cell>
        </row>
        <row r="315">
          <cell r="F315">
            <v>1</v>
          </cell>
        </row>
        <row r="316">
          <cell r="F316">
            <v>1</v>
          </cell>
        </row>
        <row r="317">
          <cell r="F317">
            <v>1</v>
          </cell>
        </row>
        <row r="318">
          <cell r="F318">
            <v>1</v>
          </cell>
        </row>
        <row r="319">
          <cell r="F319">
            <v>1</v>
          </cell>
        </row>
        <row r="320">
          <cell r="F320">
            <v>1</v>
          </cell>
        </row>
        <row r="321">
          <cell r="F321">
            <v>3</v>
          </cell>
        </row>
        <row r="322">
          <cell r="F322">
            <v>1</v>
          </cell>
        </row>
        <row r="337">
          <cell r="F337">
            <v>4</v>
          </cell>
        </row>
        <row r="350">
          <cell r="F350">
            <v>12</v>
          </cell>
        </row>
        <row r="351">
          <cell r="F351">
            <v>1</v>
          </cell>
        </row>
        <row r="352">
          <cell r="F352">
            <v>1</v>
          </cell>
        </row>
        <row r="353">
          <cell r="F353">
            <v>1</v>
          </cell>
        </row>
        <row r="354">
          <cell r="F354">
            <v>1</v>
          </cell>
        </row>
        <row r="355">
          <cell r="F355">
            <v>1</v>
          </cell>
        </row>
        <row r="356">
          <cell r="F356">
            <v>1</v>
          </cell>
        </row>
        <row r="357">
          <cell r="F357">
            <v>1</v>
          </cell>
        </row>
        <row r="358">
          <cell r="F358">
            <v>1</v>
          </cell>
        </row>
        <row r="365">
          <cell r="F365">
            <v>2</v>
          </cell>
        </row>
        <row r="398">
          <cell r="F398">
            <v>8</v>
          </cell>
        </row>
        <row r="399">
          <cell r="F399">
            <v>8</v>
          </cell>
        </row>
        <row r="400">
          <cell r="F400">
            <v>8</v>
          </cell>
        </row>
        <row r="401">
          <cell r="F401">
            <v>8</v>
          </cell>
        </row>
        <row r="402">
          <cell r="F402">
            <v>8</v>
          </cell>
        </row>
        <row r="403">
          <cell r="F403">
            <v>8</v>
          </cell>
        </row>
        <row r="404">
          <cell r="F404">
            <v>8</v>
          </cell>
        </row>
        <row r="405">
          <cell r="F405">
            <v>8</v>
          </cell>
        </row>
        <row r="406">
          <cell r="F406">
            <v>8</v>
          </cell>
        </row>
        <row r="421">
          <cell r="F421">
            <v>2</v>
          </cell>
        </row>
        <row r="426">
          <cell r="F426">
            <v>2</v>
          </cell>
        </row>
        <row r="427">
          <cell r="F427">
            <v>1</v>
          </cell>
        </row>
        <row r="428">
          <cell r="F428">
            <v>1</v>
          </cell>
        </row>
        <row r="429">
          <cell r="F429">
            <v>1</v>
          </cell>
        </row>
        <row r="430">
          <cell r="F430">
            <v>1</v>
          </cell>
        </row>
        <row r="431">
          <cell r="F431">
            <v>1</v>
          </cell>
        </row>
        <row r="432">
          <cell r="F432">
            <v>1</v>
          </cell>
        </row>
        <row r="433">
          <cell r="F433">
            <v>1</v>
          </cell>
        </row>
        <row r="434">
          <cell r="F434">
            <v>1</v>
          </cell>
        </row>
        <row r="442">
          <cell r="F442">
            <v>6</v>
          </cell>
        </row>
        <row r="448">
          <cell r="F448">
            <v>6</v>
          </cell>
        </row>
        <row r="449">
          <cell r="F449">
            <v>1</v>
          </cell>
        </row>
        <row r="450">
          <cell r="F450">
            <v>1</v>
          </cell>
        </row>
        <row r="451">
          <cell r="F451">
            <v>1</v>
          </cell>
        </row>
        <row r="452">
          <cell r="F452">
            <v>1</v>
          </cell>
        </row>
        <row r="453">
          <cell r="F453">
            <v>1</v>
          </cell>
        </row>
        <row r="454">
          <cell r="F454">
            <v>1</v>
          </cell>
        </row>
        <row r="455">
          <cell r="F455">
            <v>1</v>
          </cell>
        </row>
        <row r="456">
          <cell r="F456">
            <v>1</v>
          </cell>
        </row>
        <row r="472">
          <cell r="F472">
            <v>3</v>
          </cell>
        </row>
        <row r="476">
          <cell r="F476">
            <v>2</v>
          </cell>
        </row>
        <row r="477">
          <cell r="F477">
            <v>2</v>
          </cell>
        </row>
        <row r="478">
          <cell r="F478">
            <v>1</v>
          </cell>
        </row>
        <row r="479">
          <cell r="F479">
            <v>1</v>
          </cell>
        </row>
        <row r="480">
          <cell r="F480">
            <v>1</v>
          </cell>
        </row>
        <row r="481">
          <cell r="F481">
            <v>1</v>
          </cell>
        </row>
        <row r="482">
          <cell r="F482">
            <v>1</v>
          </cell>
        </row>
        <row r="483">
          <cell r="F483">
            <v>1</v>
          </cell>
        </row>
        <row r="484">
          <cell r="F484">
            <v>1</v>
          </cell>
        </row>
      </sheetData>
      <sheetData sheetId="11"/>
      <sheetData sheetId="12"/>
      <sheetData sheetId="13"/>
      <sheetData sheetId="14"/>
      <sheetData sheetId="15"/>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Intro"/>
      <sheetName val="Characteristics"/>
      <sheetName val="Statements1"/>
      <sheetName val="Statements2"/>
      <sheetName val="Statements3"/>
      <sheetName val="Statements4"/>
      <sheetName val="Results"/>
      <sheetName val="template"/>
      <sheetName val="Table of contents "/>
      <sheetName val="studies"/>
      <sheetName val="Lists"/>
      <sheetName val="work_data"/>
      <sheetName val="final_data"/>
      <sheetName val="Blad1"/>
      <sheetName val="Blad2"/>
      <sheetName val="Overview 1"/>
      <sheetName val="Results 1"/>
    </sheetNames>
    <sheetDataSet>
      <sheetData sheetId="0"/>
      <sheetData sheetId="1">
        <row r="9">
          <cell r="D9">
            <v>0</v>
          </cell>
        </row>
        <row r="11">
          <cell r="D11">
            <v>0</v>
          </cell>
        </row>
        <row r="13">
          <cell r="D13">
            <v>0</v>
          </cell>
        </row>
        <row r="15">
          <cell r="D15">
            <v>0</v>
          </cell>
        </row>
      </sheetData>
      <sheetData sheetId="2"/>
      <sheetData sheetId="3"/>
      <sheetData sheetId="4"/>
      <sheetData sheetId="5"/>
      <sheetData sheetId="6"/>
      <sheetData sheetId="7"/>
      <sheetData sheetId="8"/>
      <sheetData sheetId="9"/>
      <sheetData sheetId="10">
        <row r="4">
          <cell r="F4">
            <v>14</v>
          </cell>
        </row>
        <row r="72">
          <cell r="F72">
            <v>1</v>
          </cell>
        </row>
        <row r="90">
          <cell r="F90">
            <v>1</v>
          </cell>
        </row>
        <row r="95">
          <cell r="F95">
            <v>1</v>
          </cell>
        </row>
        <row r="108">
          <cell r="F108">
            <v>1</v>
          </cell>
        </row>
        <row r="118">
          <cell r="F118">
            <v>1</v>
          </cell>
        </row>
        <row r="168">
          <cell r="F168">
            <v>1</v>
          </cell>
        </row>
        <row r="185">
          <cell r="F185">
            <v>1</v>
          </cell>
        </row>
        <row r="235">
          <cell r="F235">
            <v>1</v>
          </cell>
        </row>
        <row r="288">
          <cell r="F288">
            <v>1</v>
          </cell>
        </row>
        <row r="294">
          <cell r="F294">
            <v>1</v>
          </cell>
        </row>
        <row r="295">
          <cell r="F295">
            <v>1</v>
          </cell>
        </row>
        <row r="296">
          <cell r="F296">
            <v>1</v>
          </cell>
        </row>
        <row r="297">
          <cell r="F297">
            <v>1</v>
          </cell>
        </row>
        <row r="298">
          <cell r="F298">
            <v>1</v>
          </cell>
        </row>
        <row r="299">
          <cell r="F299">
            <v>1</v>
          </cell>
        </row>
        <row r="300">
          <cell r="F300">
            <v>1</v>
          </cell>
        </row>
        <row r="301">
          <cell r="F301">
            <v>1</v>
          </cell>
        </row>
        <row r="302">
          <cell r="F302">
            <v>1</v>
          </cell>
        </row>
        <row r="303">
          <cell r="F303">
            <v>1</v>
          </cell>
        </row>
        <row r="304">
          <cell r="F304">
            <v>1</v>
          </cell>
        </row>
        <row r="305">
          <cell r="F305">
            <v>1</v>
          </cell>
        </row>
        <row r="306">
          <cell r="F306">
            <v>1</v>
          </cell>
        </row>
        <row r="307">
          <cell r="F307">
            <v>1</v>
          </cell>
        </row>
        <row r="308">
          <cell r="F308">
            <v>1</v>
          </cell>
        </row>
        <row r="309">
          <cell r="F309">
            <v>1</v>
          </cell>
        </row>
        <row r="310">
          <cell r="F310">
            <v>1</v>
          </cell>
        </row>
        <row r="311">
          <cell r="F311">
            <v>1</v>
          </cell>
        </row>
        <row r="312">
          <cell r="F312">
            <v>1</v>
          </cell>
        </row>
        <row r="313">
          <cell r="F313">
            <v>1</v>
          </cell>
        </row>
        <row r="314">
          <cell r="F314">
            <v>1</v>
          </cell>
        </row>
        <row r="315">
          <cell r="F315">
            <v>1</v>
          </cell>
        </row>
        <row r="316">
          <cell r="F316">
            <v>1</v>
          </cell>
        </row>
        <row r="317">
          <cell r="F317">
            <v>1</v>
          </cell>
        </row>
        <row r="318">
          <cell r="F318">
            <v>1</v>
          </cell>
        </row>
        <row r="319">
          <cell r="F319">
            <v>1</v>
          </cell>
        </row>
        <row r="320">
          <cell r="F320">
            <v>1</v>
          </cell>
        </row>
        <row r="321">
          <cell r="F321">
            <v>1</v>
          </cell>
        </row>
        <row r="322">
          <cell r="F322">
            <v>1</v>
          </cell>
        </row>
        <row r="337">
          <cell r="F337">
            <v>1</v>
          </cell>
        </row>
        <row r="350">
          <cell r="F350">
            <v>1</v>
          </cell>
        </row>
        <row r="351">
          <cell r="F351">
            <v>1</v>
          </cell>
        </row>
        <row r="352">
          <cell r="F352">
            <v>1</v>
          </cell>
        </row>
        <row r="353">
          <cell r="F353">
            <v>1</v>
          </cell>
        </row>
        <row r="354">
          <cell r="F354">
            <v>1</v>
          </cell>
        </row>
        <row r="355">
          <cell r="F355">
            <v>1</v>
          </cell>
        </row>
        <row r="356">
          <cell r="F356">
            <v>1</v>
          </cell>
        </row>
        <row r="357">
          <cell r="F357">
            <v>1</v>
          </cell>
        </row>
        <row r="358">
          <cell r="F358">
            <v>1</v>
          </cell>
        </row>
        <row r="365">
          <cell r="F365">
            <v>1</v>
          </cell>
        </row>
        <row r="398">
          <cell r="F398">
            <v>1</v>
          </cell>
        </row>
        <row r="399">
          <cell r="F399">
            <v>1</v>
          </cell>
        </row>
        <row r="400">
          <cell r="F400">
            <v>1</v>
          </cell>
        </row>
        <row r="401">
          <cell r="F401">
            <v>1</v>
          </cell>
        </row>
        <row r="402">
          <cell r="F402">
            <v>1</v>
          </cell>
        </row>
        <row r="403">
          <cell r="F403">
            <v>1</v>
          </cell>
        </row>
        <row r="404">
          <cell r="F404">
            <v>1</v>
          </cell>
        </row>
        <row r="405">
          <cell r="F405">
            <v>1</v>
          </cell>
        </row>
        <row r="406">
          <cell r="F406">
            <v>1</v>
          </cell>
        </row>
        <row r="421">
          <cell r="F421">
            <v>1</v>
          </cell>
        </row>
        <row r="426">
          <cell r="F426">
            <v>1</v>
          </cell>
        </row>
        <row r="427">
          <cell r="F427">
            <v>1</v>
          </cell>
        </row>
        <row r="428">
          <cell r="F428">
            <v>1</v>
          </cell>
        </row>
        <row r="429">
          <cell r="F429">
            <v>1</v>
          </cell>
        </row>
        <row r="430">
          <cell r="F430">
            <v>1</v>
          </cell>
        </row>
        <row r="431">
          <cell r="F431">
            <v>1</v>
          </cell>
        </row>
        <row r="432">
          <cell r="F432">
            <v>1</v>
          </cell>
        </row>
        <row r="433">
          <cell r="F433">
            <v>1</v>
          </cell>
        </row>
        <row r="434">
          <cell r="F434">
            <v>1</v>
          </cell>
        </row>
        <row r="442">
          <cell r="F442">
            <v>1</v>
          </cell>
        </row>
        <row r="448">
          <cell r="F448">
            <v>1</v>
          </cell>
        </row>
        <row r="449">
          <cell r="F449">
            <v>1</v>
          </cell>
        </row>
        <row r="450">
          <cell r="F450">
            <v>1</v>
          </cell>
        </row>
        <row r="451">
          <cell r="F451">
            <v>1</v>
          </cell>
        </row>
        <row r="452">
          <cell r="F452">
            <v>1</v>
          </cell>
        </row>
        <row r="453">
          <cell r="F453">
            <v>1</v>
          </cell>
        </row>
        <row r="454">
          <cell r="F454">
            <v>1</v>
          </cell>
        </row>
        <row r="455">
          <cell r="F455">
            <v>1</v>
          </cell>
        </row>
        <row r="456">
          <cell r="F456">
            <v>1</v>
          </cell>
        </row>
        <row r="472">
          <cell r="F472">
            <v>1</v>
          </cell>
        </row>
        <row r="476">
          <cell r="F476">
            <v>1</v>
          </cell>
        </row>
        <row r="477">
          <cell r="F477">
            <v>1</v>
          </cell>
        </row>
        <row r="478">
          <cell r="F478">
            <v>1</v>
          </cell>
        </row>
        <row r="479">
          <cell r="F479">
            <v>1</v>
          </cell>
        </row>
        <row r="480">
          <cell r="F480">
            <v>1</v>
          </cell>
        </row>
        <row r="481">
          <cell r="F481">
            <v>1</v>
          </cell>
        </row>
        <row r="482">
          <cell r="F482">
            <v>1</v>
          </cell>
        </row>
        <row r="483">
          <cell r="F483">
            <v>1</v>
          </cell>
        </row>
        <row r="484">
          <cell r="F484">
            <v>1</v>
          </cell>
        </row>
      </sheetData>
      <sheetData sheetId="11"/>
      <sheetData sheetId="12"/>
      <sheetData sheetId="13"/>
      <sheetData sheetId="14"/>
      <sheetData sheetId="15"/>
      <sheetData sheetId="16"/>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Intro"/>
      <sheetName val="Characteristics"/>
      <sheetName val="Statements1"/>
      <sheetName val="Statements2"/>
      <sheetName val="Statements3"/>
      <sheetName val="Statements4"/>
      <sheetName val="Results"/>
      <sheetName val="template"/>
      <sheetName val="Table of contents "/>
      <sheetName val="studies"/>
      <sheetName val="Lists"/>
      <sheetName val="work_data"/>
      <sheetName val="final_data"/>
    </sheetNames>
    <sheetDataSet>
      <sheetData sheetId="0"/>
      <sheetData sheetId="1"/>
      <sheetData sheetId="2"/>
      <sheetData sheetId="3"/>
      <sheetData sheetId="4"/>
      <sheetData sheetId="5"/>
      <sheetData sheetId="6"/>
      <sheetData sheetId="7"/>
      <sheetData sheetId="8"/>
      <sheetData sheetId="9"/>
      <sheetData sheetId="10">
        <row r="90">
          <cell r="F90">
            <v>3</v>
          </cell>
        </row>
      </sheetData>
      <sheetData sheetId="11"/>
      <sheetData sheetId="1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Blad1">
    <tabColor rgb="FF008000"/>
  </sheetPr>
  <dimension ref="A1:M15"/>
  <sheetViews>
    <sheetView view="pageBreakPreview" zoomScaleNormal="85" zoomScaleSheetLayoutView="100" zoomScalePageLayoutView="85" workbookViewId="0">
      <selection activeCell="I7" sqref="I7"/>
    </sheetView>
  </sheetViews>
  <sheetFormatPr defaultRowHeight="11.25"/>
  <cols>
    <col min="1" max="1" width="7" style="15" customWidth="1"/>
    <col min="2" max="2" width="2.85546875" style="41" customWidth="1"/>
    <col min="3" max="3" width="22" style="41" customWidth="1"/>
    <col min="4" max="4" width="20.28515625" style="23" customWidth="1"/>
    <col min="5" max="5" width="17" style="23" customWidth="1"/>
    <col min="6" max="6" width="25.7109375" style="23" customWidth="1"/>
    <col min="7" max="7" width="19.7109375" style="23" customWidth="1"/>
    <col min="8" max="8" width="26.7109375" style="15" customWidth="1"/>
    <col min="9" max="9" width="15.7109375" style="15" customWidth="1"/>
    <col min="10" max="16384" width="9.140625" style="15"/>
  </cols>
  <sheetData>
    <row r="1" spans="1:13" ht="22.5">
      <c r="A1" s="59" t="s">
        <v>1333</v>
      </c>
      <c r="B1" s="61" t="s">
        <v>23</v>
      </c>
      <c r="C1" s="61" t="s">
        <v>24</v>
      </c>
      <c r="D1" s="59" t="s">
        <v>1328</v>
      </c>
      <c r="E1" s="59" t="s">
        <v>1329</v>
      </c>
      <c r="F1" s="59" t="s">
        <v>1330</v>
      </c>
      <c r="G1" s="59" t="s">
        <v>24</v>
      </c>
      <c r="H1" s="59" t="s">
        <v>1341</v>
      </c>
    </row>
    <row r="2" spans="1:13" ht="162.75" customHeight="1">
      <c r="A2" s="22" t="s">
        <v>1334</v>
      </c>
      <c r="B2" s="73">
        <v>58</v>
      </c>
      <c r="C2" s="21" t="s">
        <v>1595</v>
      </c>
      <c r="D2" s="22" t="s">
        <v>1582</v>
      </c>
      <c r="E2" s="22" t="s">
        <v>1569</v>
      </c>
      <c r="F2" s="22" t="s">
        <v>1596</v>
      </c>
      <c r="G2" s="22" t="s">
        <v>1570</v>
      </c>
      <c r="H2" s="58" t="s">
        <v>1572</v>
      </c>
    </row>
    <row r="3" spans="1:13" ht="256.5" customHeight="1">
      <c r="A3" s="22" t="s">
        <v>1335</v>
      </c>
      <c r="B3" s="73">
        <v>86</v>
      </c>
      <c r="C3" s="21" t="s">
        <v>1604</v>
      </c>
      <c r="D3" s="22" t="s">
        <v>1581</v>
      </c>
      <c r="E3" s="22" t="s">
        <v>1611</v>
      </c>
      <c r="F3" s="22" t="s">
        <v>1601</v>
      </c>
      <c r="G3" s="22" t="s">
        <v>1571</v>
      </c>
      <c r="H3" s="26" t="s">
        <v>1573</v>
      </c>
      <c r="M3" s="39"/>
    </row>
    <row r="4" spans="1:13" ht="315">
      <c r="A4" s="20" t="s">
        <v>1336</v>
      </c>
      <c r="B4" s="74">
        <v>45</v>
      </c>
      <c r="C4" s="19" t="s">
        <v>1605</v>
      </c>
      <c r="D4" s="20" t="s">
        <v>1583</v>
      </c>
      <c r="E4" s="20" t="s">
        <v>1612</v>
      </c>
      <c r="F4" s="20" t="s">
        <v>1574</v>
      </c>
      <c r="G4" s="20" t="s">
        <v>1587</v>
      </c>
      <c r="H4" s="26" t="s">
        <v>1575</v>
      </c>
    </row>
    <row r="5" spans="1:13" ht="278.25" customHeight="1">
      <c r="A5" s="20" t="s">
        <v>1337</v>
      </c>
      <c r="B5" s="74">
        <v>93</v>
      </c>
      <c r="C5" s="19" t="s">
        <v>1609</v>
      </c>
      <c r="D5" s="20" t="s">
        <v>1576</v>
      </c>
      <c r="E5" s="20" t="s">
        <v>1610</v>
      </c>
      <c r="F5" s="20" t="s">
        <v>1331</v>
      </c>
      <c r="G5" s="20" t="s">
        <v>1588</v>
      </c>
      <c r="H5" s="26" t="s">
        <v>1589</v>
      </c>
    </row>
    <row r="6" spans="1:13" ht="219.75" customHeight="1">
      <c r="A6" s="20" t="s">
        <v>1338</v>
      </c>
      <c r="B6" s="74">
        <v>23</v>
      </c>
      <c r="C6" s="19" t="s">
        <v>1590</v>
      </c>
      <c r="D6" s="40" t="s">
        <v>1584</v>
      </c>
      <c r="E6" s="20" t="s">
        <v>1613</v>
      </c>
      <c r="F6" s="20" t="s">
        <v>1577</v>
      </c>
      <c r="G6" s="20" t="s">
        <v>1578</v>
      </c>
      <c r="H6" s="26" t="s">
        <v>1579</v>
      </c>
    </row>
    <row r="7" spans="1:13" ht="348" customHeight="1">
      <c r="A7" s="20" t="s">
        <v>1340</v>
      </c>
      <c r="B7" s="74">
        <v>62</v>
      </c>
      <c r="C7" s="19" t="s">
        <v>1591</v>
      </c>
      <c r="D7" s="20" t="s">
        <v>1585</v>
      </c>
      <c r="E7" s="20" t="s">
        <v>1614</v>
      </c>
      <c r="F7" s="20" t="s">
        <v>1592</v>
      </c>
      <c r="G7" s="20" t="s">
        <v>1332</v>
      </c>
      <c r="H7" s="26" t="s">
        <v>1593</v>
      </c>
    </row>
    <row r="8" spans="1:13" ht="342" customHeight="1">
      <c r="A8" s="62" t="s">
        <v>1339</v>
      </c>
      <c r="B8" s="75">
        <v>121</v>
      </c>
      <c r="C8" s="63" t="s">
        <v>1616</v>
      </c>
      <c r="D8" s="62" t="s">
        <v>1586</v>
      </c>
      <c r="E8" s="62" t="s">
        <v>1615</v>
      </c>
      <c r="F8" s="62" t="s">
        <v>1617</v>
      </c>
      <c r="G8" s="62" t="s">
        <v>1594</v>
      </c>
      <c r="H8" s="64" t="s">
        <v>1580</v>
      </c>
    </row>
    <row r="10" spans="1:13">
      <c r="A10" s="15" t="s">
        <v>1597</v>
      </c>
      <c r="B10" s="41" t="s">
        <v>1598</v>
      </c>
    </row>
    <row r="11" spans="1:13">
      <c r="A11" s="15" t="s">
        <v>1607</v>
      </c>
      <c r="B11" s="41" t="s">
        <v>1608</v>
      </c>
    </row>
    <row r="12" spans="1:13">
      <c r="A12" s="15" t="s">
        <v>1599</v>
      </c>
      <c r="B12" s="41" t="s">
        <v>1600</v>
      </c>
    </row>
    <row r="13" spans="1:13">
      <c r="A13" s="15" t="s">
        <v>1343</v>
      </c>
      <c r="B13" s="41" t="s">
        <v>1298</v>
      </c>
    </row>
    <row r="14" spans="1:13">
      <c r="A14" s="15" t="s">
        <v>1602</v>
      </c>
      <c r="B14" s="41" t="s">
        <v>1603</v>
      </c>
    </row>
    <row r="15" spans="1:13">
      <c r="A15" s="15" t="s">
        <v>1606</v>
      </c>
      <c r="B15" s="41" t="s">
        <v>1618</v>
      </c>
    </row>
  </sheetData>
  <pageMargins left="0.21" right="0.19" top="0" bottom="0" header="0" footer="0"/>
  <pageSetup paperSize="9" orientation="landscape" r:id="rId1"/>
</worksheet>
</file>

<file path=xl/worksheets/sheet10.xml><?xml version="1.0" encoding="utf-8"?>
<worksheet xmlns="http://schemas.openxmlformats.org/spreadsheetml/2006/main" xmlns:r="http://schemas.openxmlformats.org/officeDocument/2006/relationships">
  <sheetPr codeName="Blad10">
    <tabColor rgb="FF92D050"/>
  </sheetPr>
  <dimension ref="A1:C24"/>
  <sheetViews>
    <sheetView view="pageBreakPreview" zoomScale="60" zoomScaleNormal="70" workbookViewId="0">
      <selection activeCell="B2" sqref="B2"/>
    </sheetView>
  </sheetViews>
  <sheetFormatPr defaultRowHeight="15"/>
  <cols>
    <col min="1" max="1" width="15.7109375" style="4" customWidth="1"/>
    <col min="2" max="2" width="26.28515625" style="4" customWidth="1"/>
    <col min="3" max="3" width="101.7109375" style="4" customWidth="1"/>
    <col min="4" max="16384" width="9.140625" style="1"/>
  </cols>
  <sheetData>
    <row r="1" spans="1:3" s="47" customFormat="1" ht="30">
      <c r="A1" s="81" t="s">
        <v>1365</v>
      </c>
      <c r="B1" s="81" t="s">
        <v>29</v>
      </c>
      <c r="C1" s="81" t="s">
        <v>1366</v>
      </c>
    </row>
    <row r="2" spans="1:3" ht="60">
      <c r="A2" s="49" t="s">
        <v>1492</v>
      </c>
      <c r="B2" s="48" t="s">
        <v>1821</v>
      </c>
      <c r="C2" s="48" t="s">
        <v>1820</v>
      </c>
    </row>
    <row r="3" spans="1:3" ht="30">
      <c r="A3" s="56"/>
      <c r="B3" s="56" t="s">
        <v>31</v>
      </c>
      <c r="C3" s="56" t="s">
        <v>1528</v>
      </c>
    </row>
    <row r="17" s="1" customFormat="1"/>
    <row r="18" s="1" customFormat="1"/>
    <row r="19" s="1" customFormat="1"/>
    <row r="20" s="1" customFormat="1"/>
    <row r="21" s="1" customFormat="1"/>
    <row r="22" s="1" customFormat="1"/>
    <row r="23" s="1" customFormat="1"/>
    <row r="24" s="1" customFormat="1"/>
  </sheetData>
  <pageMargins left="0" right="0" top="0" bottom="0" header="0.31496062992125984" footer="0.31496062992125984"/>
  <pageSetup paperSize="9" orientation="landscape" r:id="rId1"/>
</worksheet>
</file>

<file path=xl/worksheets/sheet11.xml><?xml version="1.0" encoding="utf-8"?>
<worksheet xmlns="http://schemas.openxmlformats.org/spreadsheetml/2006/main" xmlns:r="http://schemas.openxmlformats.org/officeDocument/2006/relationships">
  <sheetPr codeName="Blad11">
    <tabColor rgb="FF0070C0"/>
  </sheetPr>
  <dimension ref="A1:G39"/>
  <sheetViews>
    <sheetView view="pageBreakPreview" zoomScale="85" zoomScaleNormal="70" zoomScaleSheetLayoutView="85" workbookViewId="0">
      <pane ySplit="3" topLeftCell="A4" activePane="bottomLeft" state="frozen"/>
      <selection activeCell="T1" sqref="T1"/>
      <selection pane="bottomLeft" activeCell="N33" sqref="N33"/>
    </sheetView>
  </sheetViews>
  <sheetFormatPr defaultRowHeight="11.25"/>
  <cols>
    <col min="1" max="1" width="5.42578125" style="18" customWidth="1"/>
    <col min="2" max="2" width="2.140625" style="18" customWidth="1"/>
    <col min="3" max="3" width="14.85546875" style="18" bestFit="1" customWidth="1"/>
    <col min="4" max="4" width="21.42578125" style="18" customWidth="1"/>
    <col min="5" max="5" width="13" style="18" customWidth="1"/>
    <col min="6" max="6" width="22.42578125" style="18" customWidth="1"/>
    <col min="7" max="7" width="9.42578125" style="18" bestFit="1" customWidth="1"/>
    <col min="8" max="16384" width="9.140625" style="41"/>
  </cols>
  <sheetData>
    <row r="1" spans="1:7" ht="54.75" customHeight="1">
      <c r="A1" s="61" t="s">
        <v>1365</v>
      </c>
      <c r="B1" s="61" t="s">
        <v>23</v>
      </c>
      <c r="C1" s="61" t="s">
        <v>1360</v>
      </c>
      <c r="D1" s="61" t="s">
        <v>116</v>
      </c>
      <c r="E1" s="61" t="s">
        <v>1023</v>
      </c>
      <c r="F1" s="61" t="s">
        <v>2085</v>
      </c>
      <c r="G1" s="61" t="s">
        <v>1706</v>
      </c>
    </row>
    <row r="2" spans="1:7" s="118" customFormat="1">
      <c r="A2" s="119"/>
      <c r="B2" s="119"/>
      <c r="C2" s="119"/>
      <c r="D2" s="119"/>
      <c r="E2" s="119"/>
      <c r="F2" s="119"/>
      <c r="G2" s="120"/>
    </row>
    <row r="3" spans="1:7" s="118" customFormat="1">
      <c r="A3" s="76"/>
      <c r="B3" s="76"/>
      <c r="C3" s="76"/>
      <c r="D3" s="76"/>
      <c r="E3" s="76"/>
      <c r="F3" s="76"/>
      <c r="G3" s="76"/>
    </row>
    <row r="4" spans="1:7" s="23" customFormat="1">
      <c r="A4" s="12"/>
      <c r="B4" s="15"/>
      <c r="E4" s="18"/>
      <c r="F4" s="18"/>
    </row>
    <row r="5" spans="1:7" s="23" customFormat="1">
      <c r="A5" s="12"/>
      <c r="B5" s="15"/>
      <c r="C5" s="18"/>
      <c r="E5" s="18"/>
      <c r="F5" s="18"/>
    </row>
    <row r="6" spans="1:7" s="23" customFormat="1">
      <c r="B6" s="80"/>
      <c r="C6" s="18"/>
      <c r="E6" s="18"/>
      <c r="F6" s="18"/>
    </row>
    <row r="17" spans="1:7">
      <c r="A17" s="41"/>
      <c r="B17" s="41"/>
      <c r="C17" s="41"/>
      <c r="D17" s="41"/>
      <c r="E17" s="41"/>
      <c r="F17" s="41"/>
      <c r="G17" s="41"/>
    </row>
    <row r="18" spans="1:7">
      <c r="A18" s="41"/>
      <c r="B18" s="41"/>
      <c r="C18" s="41"/>
      <c r="D18" s="41"/>
      <c r="E18" s="41"/>
      <c r="F18" s="41"/>
      <c r="G18" s="41"/>
    </row>
    <row r="19" spans="1:7">
      <c r="A19" s="41"/>
      <c r="B19" s="41"/>
      <c r="C19" s="41"/>
      <c r="D19" s="41"/>
      <c r="E19" s="41"/>
      <c r="F19" s="41"/>
      <c r="G19" s="41"/>
    </row>
    <row r="20" spans="1:7">
      <c r="A20" s="41"/>
      <c r="B20" s="41"/>
      <c r="C20" s="41"/>
      <c r="D20" s="41"/>
      <c r="E20" s="41"/>
      <c r="F20" s="41"/>
      <c r="G20" s="41"/>
    </row>
    <row r="21" spans="1:7">
      <c r="A21" s="41"/>
      <c r="B21" s="41"/>
      <c r="C21" s="41"/>
      <c r="D21" s="41"/>
      <c r="E21" s="41"/>
      <c r="F21" s="41"/>
      <c r="G21" s="41"/>
    </row>
    <row r="22" spans="1:7">
      <c r="A22" s="41"/>
      <c r="B22" s="41"/>
      <c r="C22" s="41"/>
      <c r="D22" s="41"/>
      <c r="E22" s="41"/>
      <c r="F22" s="41"/>
      <c r="G22" s="41"/>
    </row>
    <row r="23" spans="1:7">
      <c r="A23" s="41"/>
      <c r="B23" s="41"/>
      <c r="C23" s="41"/>
      <c r="D23" s="41"/>
      <c r="E23" s="41"/>
      <c r="F23" s="41"/>
      <c r="G23" s="41"/>
    </row>
    <row r="24" spans="1:7">
      <c r="A24" s="41"/>
      <c r="B24" s="41"/>
      <c r="C24" s="41"/>
      <c r="D24" s="41"/>
      <c r="E24" s="41"/>
      <c r="F24" s="41"/>
      <c r="G24" s="41"/>
    </row>
    <row r="25" spans="1:7">
      <c r="A25" s="41"/>
      <c r="B25" s="41"/>
      <c r="C25" s="41"/>
      <c r="D25" s="41"/>
      <c r="E25" s="41"/>
      <c r="F25" s="41"/>
      <c r="G25" s="41"/>
    </row>
    <row r="26" spans="1:7">
      <c r="A26" s="41"/>
      <c r="B26" s="41"/>
      <c r="C26" s="41"/>
      <c r="D26" s="41"/>
      <c r="E26" s="41"/>
      <c r="F26" s="41"/>
      <c r="G26" s="41"/>
    </row>
    <row r="27" spans="1:7">
      <c r="A27" s="41"/>
      <c r="B27" s="41"/>
      <c r="C27" s="41"/>
      <c r="D27" s="41"/>
      <c r="E27" s="41"/>
      <c r="F27" s="41"/>
      <c r="G27" s="41"/>
    </row>
    <row r="28" spans="1:7">
      <c r="A28" s="41"/>
      <c r="B28" s="41"/>
      <c r="C28" s="41"/>
      <c r="D28" s="41"/>
      <c r="E28" s="41"/>
      <c r="F28" s="41"/>
      <c r="G28" s="41"/>
    </row>
    <row r="29" spans="1:7">
      <c r="A29" s="41"/>
      <c r="B29" s="41"/>
      <c r="C29" s="41"/>
      <c r="D29" s="41"/>
      <c r="E29" s="41"/>
      <c r="F29" s="41"/>
      <c r="G29" s="41"/>
    </row>
    <row r="30" spans="1:7">
      <c r="A30" s="41"/>
      <c r="B30" s="41"/>
      <c r="C30" s="41"/>
      <c r="D30" s="41"/>
      <c r="E30" s="41"/>
      <c r="F30" s="41"/>
      <c r="G30" s="41"/>
    </row>
    <row r="31" spans="1:7">
      <c r="A31" s="41"/>
      <c r="B31" s="41"/>
      <c r="C31" s="41"/>
      <c r="D31" s="41"/>
      <c r="E31" s="41"/>
      <c r="F31" s="41"/>
      <c r="G31" s="41"/>
    </row>
    <row r="32" spans="1:7">
      <c r="A32" s="41"/>
      <c r="B32" s="41"/>
      <c r="C32" s="41"/>
      <c r="D32" s="41"/>
      <c r="E32" s="41"/>
      <c r="F32" s="41"/>
      <c r="G32" s="41"/>
    </row>
    <row r="33" spans="1:7">
      <c r="A33" s="41"/>
      <c r="B33" s="41"/>
      <c r="C33" s="41"/>
      <c r="D33" s="41"/>
      <c r="E33" s="41"/>
      <c r="F33" s="41"/>
      <c r="G33" s="41"/>
    </row>
    <row r="34" spans="1:7">
      <c r="A34" s="41"/>
      <c r="B34" s="41"/>
      <c r="C34" s="41"/>
      <c r="D34" s="41"/>
      <c r="E34" s="41"/>
      <c r="F34" s="41"/>
      <c r="G34" s="41"/>
    </row>
    <row r="35" spans="1:7">
      <c r="A35" s="41"/>
      <c r="B35" s="41"/>
      <c r="C35" s="41"/>
      <c r="D35" s="41"/>
      <c r="E35" s="41"/>
      <c r="F35" s="41"/>
      <c r="G35" s="41"/>
    </row>
    <row r="36" spans="1:7">
      <c r="A36" s="41"/>
      <c r="B36" s="41"/>
      <c r="C36" s="41"/>
      <c r="D36" s="41"/>
      <c r="E36" s="41"/>
      <c r="F36" s="41"/>
      <c r="G36" s="41"/>
    </row>
    <row r="37" spans="1:7">
      <c r="A37" s="41"/>
      <c r="B37" s="41"/>
      <c r="C37" s="41"/>
      <c r="D37" s="41"/>
      <c r="E37" s="41"/>
      <c r="F37" s="41"/>
      <c r="G37" s="41"/>
    </row>
    <row r="38" spans="1:7">
      <c r="A38" s="41"/>
      <c r="B38" s="41"/>
      <c r="C38" s="41"/>
      <c r="D38" s="41"/>
      <c r="E38" s="41"/>
      <c r="F38" s="41"/>
      <c r="G38" s="41"/>
    </row>
    <row r="39" spans="1:7">
      <c r="A39" s="41"/>
      <c r="B39" s="41"/>
      <c r="C39" s="41"/>
      <c r="D39" s="41"/>
      <c r="E39" s="41"/>
      <c r="F39" s="41"/>
      <c r="G39" s="41"/>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sheetPr codeName="Blad12">
    <tabColor rgb="FF0070C0"/>
  </sheetPr>
  <dimension ref="A1:C24"/>
  <sheetViews>
    <sheetView view="pageBreakPreview" zoomScaleNormal="70" zoomScaleSheetLayoutView="100" workbookViewId="0">
      <pane ySplit="3" topLeftCell="A4" activePane="bottomLeft" state="frozen"/>
      <selection activeCell="E1" sqref="E1"/>
      <selection pane="bottomLeft" activeCell="D8" sqref="D8"/>
    </sheetView>
  </sheetViews>
  <sheetFormatPr defaultRowHeight="15"/>
  <cols>
    <col min="1" max="1" width="9.5703125" style="4" customWidth="1"/>
    <col min="2" max="2" width="13.42578125" style="4" customWidth="1"/>
    <col min="3" max="3" width="29.140625" style="4" customWidth="1"/>
    <col min="4" max="16384" width="9.140625" style="1"/>
  </cols>
  <sheetData>
    <row r="1" spans="1:3" s="47" customFormat="1" ht="30">
      <c r="A1" s="81" t="s">
        <v>1365</v>
      </c>
      <c r="B1" s="81" t="s">
        <v>29</v>
      </c>
      <c r="C1" s="81" t="s">
        <v>1366</v>
      </c>
    </row>
    <row r="2" spans="1:3">
      <c r="A2" s="49"/>
      <c r="B2" s="104"/>
      <c r="C2" s="104"/>
    </row>
    <row r="3" spans="1:3">
      <c r="A3" s="56"/>
      <c r="B3" s="56"/>
      <c r="C3" s="56"/>
    </row>
    <row r="17" s="1" customFormat="1"/>
    <row r="18" s="1" customFormat="1"/>
    <row r="19" s="1" customFormat="1"/>
    <row r="20" s="1" customFormat="1"/>
    <row r="21" s="1" customFormat="1"/>
    <row r="22" s="1" customFormat="1"/>
    <row r="23" s="1" customFormat="1"/>
    <row r="24" s="1" customFormat="1"/>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sheetPr codeName="Blad13">
    <tabColor rgb="FF002060"/>
  </sheetPr>
  <dimension ref="A1:G17"/>
  <sheetViews>
    <sheetView view="pageBreakPreview" zoomScale="85" zoomScaleNormal="70" zoomScaleSheetLayoutView="85" workbookViewId="0">
      <pane ySplit="1" topLeftCell="A2" activePane="bottomLeft" state="frozen"/>
      <selection activeCell="I1" sqref="I1"/>
      <selection pane="bottomLeft" activeCell="A5" sqref="A5"/>
    </sheetView>
  </sheetViews>
  <sheetFormatPr defaultRowHeight="11.25"/>
  <cols>
    <col min="1" max="1" width="9.140625" style="41" customWidth="1"/>
    <col min="2" max="2" width="4" style="18" bestFit="1" customWidth="1"/>
    <col min="3" max="3" width="22.28515625" style="18" customWidth="1"/>
    <col min="4" max="4" width="35" style="18" customWidth="1"/>
    <col min="5" max="5" width="29.7109375" style="18" customWidth="1"/>
    <col min="6" max="6" width="20.7109375" style="18" customWidth="1"/>
    <col min="7" max="7" width="9" style="18" customWidth="1"/>
    <col min="8" max="16384" width="9.140625" style="15"/>
  </cols>
  <sheetData>
    <row r="1" spans="1:7" s="122" customFormat="1" ht="33.75">
      <c r="A1" s="61" t="s">
        <v>1365</v>
      </c>
      <c r="B1" s="61" t="s">
        <v>23</v>
      </c>
      <c r="C1" s="61" t="s">
        <v>1360</v>
      </c>
      <c r="D1" s="61" t="s">
        <v>1882</v>
      </c>
      <c r="E1" s="61" t="s">
        <v>1695</v>
      </c>
      <c r="F1" s="61" t="s">
        <v>2085</v>
      </c>
      <c r="G1" s="61" t="s">
        <v>1706</v>
      </c>
    </row>
    <row r="2" spans="1:7" s="16" customFormat="1" ht="167.25" customHeight="1">
      <c r="A2" s="86" t="s">
        <v>1511</v>
      </c>
      <c r="B2" s="86">
        <v>5</v>
      </c>
      <c r="C2" s="86" t="s">
        <v>1825</v>
      </c>
      <c r="D2" s="86" t="s">
        <v>1831</v>
      </c>
      <c r="E2" s="123" t="s">
        <v>1832</v>
      </c>
      <c r="F2" s="86" t="s">
        <v>0</v>
      </c>
      <c r="G2" s="124" t="s">
        <v>1622</v>
      </c>
    </row>
    <row r="3" spans="1:7" s="16" customFormat="1" ht="90">
      <c r="A3" s="19" t="s">
        <v>1444</v>
      </c>
      <c r="B3" s="19">
        <v>6</v>
      </c>
      <c r="C3" s="19" t="s">
        <v>1833</v>
      </c>
      <c r="D3" s="19" t="s">
        <v>1834</v>
      </c>
      <c r="E3" s="19" t="s">
        <v>1835</v>
      </c>
      <c r="F3" s="19" t="s">
        <v>1837</v>
      </c>
      <c r="G3" s="112" t="s">
        <v>1622</v>
      </c>
    </row>
    <row r="4" spans="1:7" s="107" customFormat="1" ht="114" customHeight="1">
      <c r="A4" s="76" t="s">
        <v>1510</v>
      </c>
      <c r="B4" s="76">
        <v>12</v>
      </c>
      <c r="C4" s="76" t="s">
        <v>1824</v>
      </c>
      <c r="D4" s="76" t="s">
        <v>1827</v>
      </c>
      <c r="E4" s="76" t="s">
        <v>1826</v>
      </c>
      <c r="F4" s="76" t="s">
        <v>0</v>
      </c>
      <c r="G4" s="108" t="s">
        <v>1622</v>
      </c>
    </row>
    <row r="5" spans="1:7" s="16" customFormat="1" ht="222.75" customHeight="1">
      <c r="A5" s="63" t="s">
        <v>1442</v>
      </c>
      <c r="B5" s="63">
        <v>23</v>
      </c>
      <c r="C5" s="126" t="s">
        <v>1828</v>
      </c>
      <c r="D5" s="63" t="s">
        <v>1829</v>
      </c>
      <c r="E5" s="63" t="s">
        <v>1830</v>
      </c>
      <c r="F5" s="63" t="s">
        <v>0</v>
      </c>
      <c r="G5" s="125" t="s">
        <v>1622</v>
      </c>
    </row>
    <row r="6" spans="1:7" s="16" customFormat="1">
      <c r="A6" s="17"/>
      <c r="B6" s="17"/>
      <c r="C6" s="17"/>
      <c r="D6" s="17"/>
      <c r="E6" s="17"/>
      <c r="F6" s="17"/>
      <c r="G6" s="17"/>
    </row>
    <row r="7" spans="1:7" s="16" customFormat="1">
      <c r="A7" s="12" t="s">
        <v>1597</v>
      </c>
      <c r="B7" s="15" t="s">
        <v>1598</v>
      </c>
      <c r="C7" s="23"/>
      <c r="D7" s="17"/>
      <c r="E7" s="17"/>
      <c r="F7" s="17"/>
      <c r="G7" s="17"/>
    </row>
    <row r="8" spans="1:7" s="16" customFormat="1">
      <c r="A8" s="12" t="s">
        <v>1707</v>
      </c>
      <c r="B8" s="15" t="s">
        <v>1708</v>
      </c>
      <c r="C8" s="23"/>
      <c r="D8" s="17"/>
      <c r="E8" s="17"/>
      <c r="F8" s="17"/>
      <c r="G8" s="17"/>
    </row>
    <row r="9" spans="1:7" s="16" customFormat="1">
      <c r="A9" s="12" t="s">
        <v>28</v>
      </c>
      <c r="B9" s="15" t="s">
        <v>657</v>
      </c>
      <c r="C9" s="23"/>
      <c r="D9" s="17"/>
      <c r="E9" s="17"/>
      <c r="F9" s="17"/>
      <c r="G9" s="17"/>
    </row>
    <row r="10" spans="1:7" s="16" customFormat="1">
      <c r="A10" s="12" t="s">
        <v>1599</v>
      </c>
      <c r="B10" s="15" t="s">
        <v>1600</v>
      </c>
      <c r="C10" s="18"/>
      <c r="D10" s="17"/>
      <c r="E10" s="17"/>
      <c r="F10" s="17"/>
      <c r="G10" s="17"/>
    </row>
    <row r="11" spans="1:7" s="16" customFormat="1">
      <c r="A11" s="12" t="s">
        <v>1639</v>
      </c>
      <c r="B11" s="15" t="s">
        <v>1836</v>
      </c>
      <c r="C11" s="18"/>
      <c r="D11" s="17"/>
      <c r="E11" s="17"/>
      <c r="F11" s="17"/>
      <c r="G11" s="17"/>
    </row>
    <row r="12" spans="1:7" s="16" customFormat="1">
      <c r="A12" s="23" t="s">
        <v>1343</v>
      </c>
      <c r="B12" s="80" t="s">
        <v>1298</v>
      </c>
      <c r="C12" s="18"/>
      <c r="D12" s="17"/>
      <c r="E12" s="17"/>
      <c r="F12" s="17"/>
      <c r="G12" s="17"/>
    </row>
    <row r="13" spans="1:7" s="16" customFormat="1">
      <c r="A13" s="23" t="s">
        <v>1606</v>
      </c>
      <c r="B13" s="41" t="s">
        <v>1618</v>
      </c>
      <c r="C13" s="18"/>
      <c r="D13" s="17"/>
      <c r="E13" s="17"/>
      <c r="F13" s="17"/>
      <c r="G13" s="17"/>
    </row>
    <row r="14" spans="1:7" s="16" customFormat="1">
      <c r="A14" s="23"/>
      <c r="B14" s="41"/>
      <c r="C14" s="18"/>
      <c r="D14" s="17"/>
      <c r="E14" s="17"/>
      <c r="F14" s="17"/>
      <c r="G14" s="17"/>
    </row>
    <row r="15" spans="1:7" s="16" customFormat="1">
      <c r="A15" s="23"/>
      <c r="B15" s="41"/>
      <c r="C15" s="18"/>
      <c r="D15" s="17"/>
      <c r="E15" s="17"/>
      <c r="F15" s="17"/>
      <c r="G15" s="17"/>
    </row>
    <row r="16" spans="1:7" s="16" customFormat="1">
      <c r="A16" s="23"/>
      <c r="B16" s="41"/>
      <c r="C16" s="18"/>
      <c r="D16" s="17"/>
      <c r="E16" s="17"/>
      <c r="F16" s="17"/>
      <c r="G16" s="17"/>
    </row>
    <row r="17" spans="1:7">
      <c r="A17" s="21"/>
      <c r="B17" s="21"/>
      <c r="C17" s="21"/>
      <c r="D17" s="21"/>
      <c r="E17" s="21"/>
      <c r="F17" s="21"/>
      <c r="G17" s="21"/>
    </row>
  </sheetData>
  <pageMargins left="0" right="0" top="0" bottom="0" header="0.31496062992125984" footer="0.31496062992125984"/>
  <pageSetup paperSize="9" orientation="landscape" r:id="rId1"/>
</worksheet>
</file>

<file path=xl/worksheets/sheet14.xml><?xml version="1.0" encoding="utf-8"?>
<worksheet xmlns="http://schemas.openxmlformats.org/spreadsheetml/2006/main" xmlns:r="http://schemas.openxmlformats.org/officeDocument/2006/relationships">
  <sheetPr codeName="Blad14">
    <tabColor rgb="FF002060"/>
  </sheetPr>
  <dimension ref="A1:C9"/>
  <sheetViews>
    <sheetView view="pageBreakPreview" zoomScaleNormal="85" zoomScaleSheetLayoutView="100" workbookViewId="0">
      <selection activeCell="A7" sqref="A7:B9"/>
    </sheetView>
  </sheetViews>
  <sheetFormatPr defaultRowHeight="11.25"/>
  <cols>
    <col min="1" max="1" width="9.7109375" style="23" customWidth="1"/>
    <col min="2" max="2" width="30.5703125" style="23" customWidth="1"/>
    <col min="3" max="3" width="47.85546875" style="18" customWidth="1"/>
    <col min="4" max="16384" width="9.140625" style="15"/>
  </cols>
  <sheetData>
    <row r="1" spans="1:3" ht="22.5">
      <c r="A1" s="59" t="s">
        <v>1365</v>
      </c>
      <c r="B1" s="61" t="s">
        <v>29</v>
      </c>
      <c r="C1" s="61" t="s">
        <v>1366</v>
      </c>
    </row>
    <row r="2" spans="1:3" ht="22.5">
      <c r="A2" s="22" t="s">
        <v>1511</v>
      </c>
      <c r="B2" s="22" t="s">
        <v>1718</v>
      </c>
      <c r="C2" s="21" t="s">
        <v>1838</v>
      </c>
    </row>
    <row r="3" spans="1:3" ht="22.5">
      <c r="A3" s="22" t="s">
        <v>1444</v>
      </c>
      <c r="B3" s="22" t="s">
        <v>1718</v>
      </c>
      <c r="C3" s="21" t="s">
        <v>1839</v>
      </c>
    </row>
    <row r="4" spans="1:3" ht="22.5">
      <c r="A4" s="22" t="s">
        <v>1510</v>
      </c>
      <c r="B4" s="22" t="s">
        <v>1840</v>
      </c>
      <c r="C4" s="21" t="s">
        <v>1841</v>
      </c>
    </row>
    <row r="5" spans="1:3" ht="22.5">
      <c r="A5" s="62" t="s">
        <v>1442</v>
      </c>
      <c r="B5" s="62" t="s">
        <v>1811</v>
      </c>
      <c r="C5" s="63" t="s">
        <v>1842</v>
      </c>
    </row>
    <row r="7" spans="1:3">
      <c r="A7" s="12" t="s">
        <v>1597</v>
      </c>
      <c r="B7" s="15" t="s">
        <v>1598</v>
      </c>
      <c r="C7" s="23"/>
    </row>
    <row r="8" spans="1:3">
      <c r="A8" s="12" t="s">
        <v>1599</v>
      </c>
      <c r="B8" s="15" t="s">
        <v>1600</v>
      </c>
    </row>
    <row r="9" spans="1:3">
      <c r="A9" s="23" t="s">
        <v>1671</v>
      </c>
      <c r="B9" s="23" t="s">
        <v>1672</v>
      </c>
    </row>
  </sheetData>
  <pageMargins left="0" right="0" top="0" bottom="0" header="0.31496062992125984" footer="0.31496062992125984"/>
  <pageSetup paperSize="9" orientation="landscape" r:id="rId1"/>
</worksheet>
</file>

<file path=xl/worksheets/sheet15.xml><?xml version="1.0" encoding="utf-8"?>
<worksheet xmlns="http://schemas.openxmlformats.org/spreadsheetml/2006/main" xmlns:r="http://schemas.openxmlformats.org/officeDocument/2006/relationships">
  <sheetPr codeName="Blad15">
    <tabColor rgb="FFFFFF00"/>
  </sheetPr>
  <dimension ref="A1:H12"/>
  <sheetViews>
    <sheetView view="pageBreakPreview" zoomScaleNormal="130" zoomScaleSheetLayoutView="100" workbookViewId="0">
      <selection activeCell="F1" sqref="F1"/>
    </sheetView>
  </sheetViews>
  <sheetFormatPr defaultColWidth="9.140625" defaultRowHeight="15"/>
  <cols>
    <col min="1" max="1" width="10.85546875" style="5" customWidth="1"/>
    <col min="2" max="2" width="4" style="5" bestFit="1" customWidth="1"/>
    <col min="3" max="3" width="32" style="5" customWidth="1"/>
    <col min="4" max="4" width="34.42578125" style="5" bestFit="1" customWidth="1"/>
    <col min="5" max="5" width="30" style="5" customWidth="1"/>
    <col min="6" max="7" width="16.140625" style="5" customWidth="1"/>
    <col min="8" max="16384" width="9.140625" style="5"/>
  </cols>
  <sheetData>
    <row r="1" spans="1:8" s="55" customFormat="1" ht="33.75">
      <c r="A1" s="143" t="s">
        <v>1365</v>
      </c>
      <c r="B1" s="143" t="s">
        <v>23</v>
      </c>
      <c r="C1" s="143" t="s">
        <v>1360</v>
      </c>
      <c r="D1" s="143" t="s">
        <v>1882</v>
      </c>
      <c r="E1" s="61" t="s">
        <v>1695</v>
      </c>
      <c r="F1" s="61" t="s">
        <v>2085</v>
      </c>
      <c r="G1" s="143" t="s">
        <v>1706</v>
      </c>
    </row>
    <row r="2" spans="1:8" s="47" customFormat="1" ht="123.75">
      <c r="A2" s="127" t="s">
        <v>1512</v>
      </c>
      <c r="B2" s="127">
        <v>20</v>
      </c>
      <c r="C2" s="127" t="s">
        <v>1843</v>
      </c>
      <c r="D2" s="127" t="s">
        <v>1844</v>
      </c>
      <c r="E2" s="128" t="s">
        <v>1845</v>
      </c>
      <c r="F2" s="127" t="s">
        <v>0</v>
      </c>
      <c r="G2" s="129" t="s">
        <v>1622</v>
      </c>
      <c r="H2" s="51"/>
    </row>
    <row r="3" spans="1:8" s="1" customFormat="1" ht="45">
      <c r="A3" s="130"/>
      <c r="B3" s="130"/>
      <c r="C3" s="130"/>
      <c r="D3" s="127"/>
      <c r="E3" s="127" t="s">
        <v>1847</v>
      </c>
      <c r="F3" s="130"/>
      <c r="G3" s="130"/>
    </row>
    <row r="4" spans="1:8" s="1" customFormat="1">
      <c r="A4" s="130"/>
      <c r="B4" s="130"/>
      <c r="C4" s="130"/>
      <c r="D4" s="127"/>
      <c r="E4" s="130"/>
      <c r="F4" s="130"/>
      <c r="G4" s="130"/>
    </row>
    <row r="5" spans="1:8" s="1" customFormat="1">
      <c r="A5" s="130"/>
      <c r="B5" s="130"/>
      <c r="C5" s="130"/>
      <c r="D5" s="127"/>
      <c r="E5" s="127"/>
      <c r="F5" s="130"/>
      <c r="G5" s="130"/>
    </row>
    <row r="6" spans="1:8" s="1" customFormat="1">
      <c r="A6" s="130"/>
      <c r="B6" s="130"/>
      <c r="C6" s="130"/>
      <c r="D6" s="127"/>
      <c r="E6" s="127"/>
      <c r="F6" s="131"/>
      <c r="G6" s="130"/>
    </row>
    <row r="7" spans="1:8" s="6" customFormat="1">
      <c r="A7" s="132"/>
      <c r="B7" s="132"/>
      <c r="C7" s="132"/>
      <c r="D7" s="132"/>
      <c r="E7" s="132"/>
      <c r="F7" s="133"/>
      <c r="G7" s="132"/>
    </row>
    <row r="8" spans="1:8" s="6" customFormat="1" ht="112.5">
      <c r="A8" s="149" t="s">
        <v>1846</v>
      </c>
      <c r="B8" s="150">
        <v>25</v>
      </c>
      <c r="C8" s="150" t="s">
        <v>1850</v>
      </c>
      <c r="D8" s="150" t="s">
        <v>1851</v>
      </c>
      <c r="E8" s="151" t="s">
        <v>1856</v>
      </c>
      <c r="F8" s="150" t="s">
        <v>0</v>
      </c>
      <c r="G8" s="150"/>
    </row>
    <row r="9" spans="1:8">
      <c r="B9" s="7"/>
      <c r="C9" s="7"/>
      <c r="D9" s="7"/>
      <c r="F9" s="7"/>
      <c r="G9" s="7"/>
    </row>
    <row r="10" spans="1:8">
      <c r="A10" s="12" t="s">
        <v>1597</v>
      </c>
      <c r="B10" s="15" t="s">
        <v>1598</v>
      </c>
      <c r="C10" s="23"/>
    </row>
    <row r="11" spans="1:8">
      <c r="A11" s="152" t="s">
        <v>1599</v>
      </c>
      <c r="B11" s="152" t="s">
        <v>1600</v>
      </c>
      <c r="C11" s="152"/>
    </row>
    <row r="12" spans="1:8">
      <c r="A12" s="152" t="s">
        <v>1639</v>
      </c>
      <c r="B12" s="152" t="s">
        <v>1836</v>
      </c>
      <c r="C12" s="152"/>
    </row>
  </sheetData>
  <pageMargins left="0" right="0" top="0" bottom="0" header="0.31496062992125984" footer="0.31496062992125984"/>
  <pageSetup paperSize="9" orientation="landscape" r:id="rId1"/>
</worksheet>
</file>

<file path=xl/worksheets/sheet16.xml><?xml version="1.0" encoding="utf-8"?>
<worksheet xmlns="http://schemas.openxmlformats.org/spreadsheetml/2006/main" xmlns:r="http://schemas.openxmlformats.org/officeDocument/2006/relationships">
  <sheetPr codeName="Blad16">
    <tabColor rgb="FFFFFF00"/>
  </sheetPr>
  <dimension ref="A1:C12"/>
  <sheetViews>
    <sheetView view="pageBreakPreview" zoomScale="115" zoomScaleNormal="85" zoomScaleSheetLayoutView="115" workbookViewId="0">
      <selection activeCell="A8" sqref="A8"/>
    </sheetView>
  </sheetViews>
  <sheetFormatPr defaultColWidth="9.140625" defaultRowHeight="11.25"/>
  <cols>
    <col min="1" max="1" width="12.5703125" style="136" bestFit="1" customWidth="1"/>
    <col min="2" max="2" width="45.7109375" style="136" customWidth="1"/>
    <col min="3" max="3" width="21.28515625" style="136" customWidth="1"/>
    <col min="4" max="16384" width="9.140625" style="134"/>
  </cols>
  <sheetData>
    <row r="1" spans="1:3" ht="22.5">
      <c r="A1" s="143" t="s">
        <v>1365</v>
      </c>
      <c r="B1" s="143" t="s">
        <v>35</v>
      </c>
      <c r="C1" s="143" t="s">
        <v>1366</v>
      </c>
    </row>
    <row r="2" spans="1:3" ht="22.5">
      <c r="A2" s="135" t="s">
        <v>1512</v>
      </c>
      <c r="B2" s="135" t="s">
        <v>1514</v>
      </c>
      <c r="C2" s="135" t="s">
        <v>1515</v>
      </c>
    </row>
    <row r="3" spans="1:3">
      <c r="B3" s="137" t="s">
        <v>1513</v>
      </c>
      <c r="C3" s="137" t="s">
        <v>1516</v>
      </c>
    </row>
    <row r="4" spans="1:3" ht="22.5">
      <c r="A4" s="138"/>
      <c r="B4" s="139" t="s">
        <v>1848</v>
      </c>
      <c r="C4" s="139" t="s">
        <v>1517</v>
      </c>
    </row>
    <row r="5" spans="1:3" ht="22.5">
      <c r="A5" s="140"/>
      <c r="B5" s="141" t="s">
        <v>1849</v>
      </c>
      <c r="C5" s="141" t="s">
        <v>1518</v>
      </c>
    </row>
    <row r="6" spans="1:3" ht="22.5">
      <c r="A6" s="136" t="s">
        <v>1846</v>
      </c>
      <c r="B6" s="136" t="s">
        <v>1718</v>
      </c>
      <c r="C6" s="136" t="s">
        <v>1852</v>
      </c>
    </row>
    <row r="7" spans="1:3">
      <c r="A7" s="140"/>
      <c r="B7" s="140" t="s">
        <v>1853</v>
      </c>
      <c r="C7" s="140" t="s">
        <v>1854</v>
      </c>
    </row>
    <row r="9" spans="1:3">
      <c r="A9" s="12" t="s">
        <v>1597</v>
      </c>
      <c r="B9" s="15" t="s">
        <v>1598</v>
      </c>
    </row>
    <row r="10" spans="1:3">
      <c r="A10" s="12" t="s">
        <v>1599</v>
      </c>
      <c r="B10" s="15" t="s">
        <v>1600</v>
      </c>
    </row>
    <row r="11" spans="1:3">
      <c r="A11" s="12" t="s">
        <v>8</v>
      </c>
      <c r="B11" s="15" t="s">
        <v>1670</v>
      </c>
    </row>
    <row r="12" spans="1:3">
      <c r="A12" s="23" t="s">
        <v>1671</v>
      </c>
      <c r="B12" s="23" t="s">
        <v>1672</v>
      </c>
    </row>
  </sheetData>
  <pageMargins left="0" right="0" top="0" bottom="0" header="0.31496062992125984" footer="0.31496062992125984"/>
  <pageSetup paperSize="9" orientation="landscape" r:id="rId1"/>
  <colBreaks count="1" manualBreakCount="1">
    <brk id="3" max="54" man="1"/>
  </colBreaks>
</worksheet>
</file>

<file path=xl/worksheets/sheet17.xml><?xml version="1.0" encoding="utf-8"?>
<worksheet xmlns="http://schemas.openxmlformats.org/spreadsheetml/2006/main" xmlns:r="http://schemas.openxmlformats.org/officeDocument/2006/relationships">
  <sheetPr codeName="Blad17">
    <tabColor rgb="FF00B0F0"/>
  </sheetPr>
  <dimension ref="A1:G10"/>
  <sheetViews>
    <sheetView view="pageBreakPreview" zoomScale="85" zoomScaleNormal="115" zoomScaleSheetLayoutView="85" workbookViewId="0">
      <selection activeCell="D5" sqref="D5"/>
    </sheetView>
  </sheetViews>
  <sheetFormatPr defaultColWidth="9.140625" defaultRowHeight="11.25"/>
  <cols>
    <col min="1" max="1" width="8" style="136" customWidth="1"/>
    <col min="2" max="2" width="3" style="136" customWidth="1"/>
    <col min="3" max="3" width="35.5703125" style="136" customWidth="1"/>
    <col min="4" max="4" width="39.28515625" style="134" customWidth="1"/>
    <col min="5" max="5" width="30.7109375" style="136" customWidth="1"/>
    <col min="6" max="6" width="15.42578125" style="134" customWidth="1"/>
    <col min="7" max="7" width="9.42578125" style="134" bestFit="1" customWidth="1"/>
    <col min="8" max="16384" width="9.140625" style="134"/>
  </cols>
  <sheetData>
    <row r="1" spans="1:7" ht="33.75">
      <c r="A1" s="143" t="s">
        <v>1365</v>
      </c>
      <c r="B1" s="143" t="s">
        <v>23</v>
      </c>
      <c r="C1" s="143" t="s">
        <v>1360</v>
      </c>
      <c r="D1" s="143" t="s">
        <v>1882</v>
      </c>
      <c r="E1" s="61" t="s">
        <v>1695</v>
      </c>
      <c r="F1" s="61" t="s">
        <v>2085</v>
      </c>
      <c r="G1" s="143" t="s">
        <v>1706</v>
      </c>
    </row>
    <row r="2" spans="1:7" ht="157.5">
      <c r="A2" s="144" t="s">
        <v>1492</v>
      </c>
      <c r="B2" s="144">
        <v>6</v>
      </c>
      <c r="C2" s="144" t="s">
        <v>1679</v>
      </c>
      <c r="D2" s="144" t="s">
        <v>1864</v>
      </c>
      <c r="E2" s="144" t="s">
        <v>1865</v>
      </c>
      <c r="F2" s="144" t="s">
        <v>1866</v>
      </c>
      <c r="G2" s="153" t="s">
        <v>1622</v>
      </c>
    </row>
    <row r="3" spans="1:7" ht="231" customHeight="1">
      <c r="A3" s="144" t="s">
        <v>1519</v>
      </c>
      <c r="B3" s="144">
        <v>7</v>
      </c>
      <c r="C3" s="144" t="s">
        <v>1857</v>
      </c>
      <c r="D3" s="144" t="s">
        <v>1858</v>
      </c>
      <c r="E3" s="144" t="s">
        <v>1862</v>
      </c>
      <c r="F3" s="145" t="s">
        <v>0</v>
      </c>
      <c r="G3" s="153" t="s">
        <v>1622</v>
      </c>
    </row>
    <row r="4" spans="1:7" ht="101.25">
      <c r="A4" s="144" t="s">
        <v>1520</v>
      </c>
      <c r="B4" s="144">
        <v>1</v>
      </c>
      <c r="C4" s="144" t="s">
        <v>1855</v>
      </c>
      <c r="D4" s="144" t="s">
        <v>1859</v>
      </c>
      <c r="E4" s="144" t="s">
        <v>1863</v>
      </c>
      <c r="F4" s="145" t="s">
        <v>0</v>
      </c>
      <c r="G4" s="153" t="s">
        <v>1622</v>
      </c>
    </row>
    <row r="5" spans="1:7" ht="78.75">
      <c r="A5" s="144" t="s">
        <v>1521</v>
      </c>
      <c r="B5" s="144">
        <v>1</v>
      </c>
      <c r="C5" s="144" t="s">
        <v>1855</v>
      </c>
      <c r="D5" s="144" t="s">
        <v>1860</v>
      </c>
      <c r="E5" s="144" t="s">
        <v>1861</v>
      </c>
      <c r="F5" s="145" t="s">
        <v>0</v>
      </c>
      <c r="G5" s="153" t="s">
        <v>1622</v>
      </c>
    </row>
    <row r="6" spans="1:7" ht="90">
      <c r="A6" s="146" t="s">
        <v>1522</v>
      </c>
      <c r="B6" s="146">
        <v>1</v>
      </c>
      <c r="C6" s="146" t="s">
        <v>1855</v>
      </c>
      <c r="D6" s="146" t="s">
        <v>1867</v>
      </c>
      <c r="E6" s="146" t="s">
        <v>1868</v>
      </c>
      <c r="F6" s="147" t="s">
        <v>0</v>
      </c>
      <c r="G6" s="153" t="s">
        <v>1622</v>
      </c>
    </row>
    <row r="7" spans="1:7">
      <c r="A7" s="138"/>
      <c r="B7" s="138"/>
      <c r="C7" s="138"/>
      <c r="D7" s="138"/>
      <c r="E7" s="138"/>
      <c r="F7" s="148"/>
      <c r="G7" s="148"/>
    </row>
    <row r="8" spans="1:7">
      <c r="A8" s="12" t="s">
        <v>1597</v>
      </c>
      <c r="B8" s="15" t="s">
        <v>1598</v>
      </c>
      <c r="C8" s="138"/>
      <c r="D8" s="138"/>
      <c r="E8" s="138"/>
      <c r="F8" s="148"/>
      <c r="G8" s="148"/>
    </row>
    <row r="9" spans="1:7" ht="10.5" customHeight="1">
      <c r="A9" s="152" t="s">
        <v>1599</v>
      </c>
      <c r="B9" s="152" t="s">
        <v>1600</v>
      </c>
    </row>
    <row r="10" spans="1:7" ht="10.5" customHeight="1">
      <c r="A10" s="152" t="s">
        <v>1606</v>
      </c>
      <c r="B10" s="41" t="s">
        <v>1618</v>
      </c>
      <c r="C10" s="18"/>
    </row>
  </sheetData>
  <pageMargins left="0" right="0" top="0" bottom="0" header="0.31496062992125984" footer="0.31496062992125984"/>
  <pageSetup paperSize="9" orientation="landscape" r:id="rId1"/>
</worksheet>
</file>

<file path=xl/worksheets/sheet18.xml><?xml version="1.0" encoding="utf-8"?>
<worksheet xmlns="http://schemas.openxmlformats.org/spreadsheetml/2006/main" xmlns:r="http://schemas.openxmlformats.org/officeDocument/2006/relationships">
  <sheetPr codeName="Blad18">
    <tabColor rgb="FF00B0F0"/>
  </sheetPr>
  <dimension ref="A1:D12"/>
  <sheetViews>
    <sheetView view="pageBreakPreview" zoomScale="145" zoomScaleNormal="145" zoomScaleSheetLayoutView="145" workbookViewId="0">
      <pane ySplit="1" topLeftCell="A2" activePane="bottomLeft" state="frozen"/>
      <selection activeCell="K1" sqref="K1"/>
      <selection pane="bottomLeft" activeCell="B1" sqref="B1"/>
    </sheetView>
  </sheetViews>
  <sheetFormatPr defaultColWidth="9.140625" defaultRowHeight="11.25"/>
  <cols>
    <col min="1" max="1" width="7.42578125" style="136" customWidth="1"/>
    <col min="2" max="2" width="30.28515625" style="136" customWidth="1"/>
    <col min="3" max="3" width="17.85546875" style="136" customWidth="1"/>
    <col min="4" max="4" width="31.140625" style="136" customWidth="1"/>
    <col min="5" max="16384" width="9.140625" style="134"/>
  </cols>
  <sheetData>
    <row r="1" spans="1:4" ht="22.5">
      <c r="A1" s="143" t="s">
        <v>1365</v>
      </c>
      <c r="B1" s="143" t="s">
        <v>35</v>
      </c>
      <c r="C1" s="143" t="s">
        <v>4</v>
      </c>
      <c r="D1" s="143" t="s">
        <v>1366</v>
      </c>
    </row>
    <row r="2" spans="1:4" ht="45">
      <c r="A2" s="144" t="s">
        <v>1492</v>
      </c>
      <c r="B2" s="156" t="s">
        <v>1869</v>
      </c>
      <c r="C2" s="144"/>
      <c r="D2" s="21" t="s">
        <v>1870</v>
      </c>
    </row>
    <row r="3" spans="1:4" ht="22.5">
      <c r="A3" s="138" t="s">
        <v>1519</v>
      </c>
      <c r="B3" s="138" t="s">
        <v>1871</v>
      </c>
      <c r="C3" s="138"/>
      <c r="D3" s="138" t="s">
        <v>1872</v>
      </c>
    </row>
    <row r="4" spans="1:4">
      <c r="A4" s="144"/>
      <c r="B4" s="154" t="s">
        <v>1873</v>
      </c>
      <c r="C4" s="154"/>
      <c r="D4" s="154" t="s">
        <v>1874</v>
      </c>
    </row>
    <row r="5" spans="1:4" ht="22.5">
      <c r="A5" s="155" t="s">
        <v>1520</v>
      </c>
      <c r="B5" s="138" t="s">
        <v>1878</v>
      </c>
      <c r="C5" s="138"/>
      <c r="D5" s="138" t="s">
        <v>1875</v>
      </c>
    </row>
    <row r="6" spans="1:4">
      <c r="A6" s="144"/>
      <c r="B6" s="154" t="s">
        <v>1879</v>
      </c>
      <c r="C6" s="154"/>
      <c r="D6" s="154" t="s">
        <v>1876</v>
      </c>
    </row>
    <row r="7" spans="1:4" ht="22.5">
      <c r="A7" s="138" t="s">
        <v>1521</v>
      </c>
      <c r="B7" s="138" t="s">
        <v>1880</v>
      </c>
      <c r="C7" s="138"/>
      <c r="D7" s="138" t="s">
        <v>1877</v>
      </c>
    </row>
    <row r="8" spans="1:4" ht="22.5">
      <c r="A8" s="146" t="s">
        <v>1522</v>
      </c>
      <c r="B8" s="146" t="s">
        <v>1880</v>
      </c>
      <c r="C8" s="146"/>
      <c r="D8" s="146" t="s">
        <v>1881</v>
      </c>
    </row>
    <row r="10" spans="1:4">
      <c r="A10" s="12" t="s">
        <v>1597</v>
      </c>
      <c r="B10" s="15" t="s">
        <v>1598</v>
      </c>
    </row>
    <row r="11" spans="1:4">
      <c r="A11" s="12" t="s">
        <v>1599</v>
      </c>
      <c r="B11" s="15" t="s">
        <v>1600</v>
      </c>
    </row>
    <row r="12" spans="1:4">
      <c r="A12" s="12" t="s">
        <v>1671</v>
      </c>
      <c r="B12" s="15" t="s">
        <v>1672</v>
      </c>
    </row>
  </sheetData>
  <pageMargins left="0" right="0" top="0" bottom="0" header="0.31496062992125984" footer="0.31496062992125984"/>
  <pageSetup paperSize="9" scale="95" orientation="landscape" r:id="rId1"/>
  <colBreaks count="1" manualBreakCount="1">
    <brk id="4" max="1048575" man="1"/>
  </colBreaks>
</worksheet>
</file>

<file path=xl/worksheets/sheet19.xml><?xml version="1.0" encoding="utf-8"?>
<worksheet xmlns="http://schemas.openxmlformats.org/spreadsheetml/2006/main" xmlns:r="http://schemas.openxmlformats.org/officeDocument/2006/relationships">
  <sheetPr codeName="Blad19">
    <tabColor rgb="FF00B050"/>
  </sheetPr>
  <dimension ref="A1:G7"/>
  <sheetViews>
    <sheetView view="pageBreakPreview" zoomScaleSheetLayoutView="100" workbookViewId="0">
      <selection activeCell="C4" sqref="C4"/>
    </sheetView>
  </sheetViews>
  <sheetFormatPr defaultColWidth="8.85546875" defaultRowHeight="11.25"/>
  <cols>
    <col min="1" max="1" width="7.140625" style="18" customWidth="1"/>
    <col min="2" max="2" width="3.42578125" style="18" bestFit="1" customWidth="1"/>
    <col min="3" max="3" width="28.85546875" style="18" customWidth="1"/>
    <col min="4" max="4" width="16.85546875" style="18" customWidth="1"/>
    <col min="5" max="5" width="9.7109375" style="18" customWidth="1"/>
    <col min="6" max="6" width="28.28515625" style="18" customWidth="1"/>
    <col min="7" max="7" width="7.42578125" style="18" bestFit="1" customWidth="1"/>
    <col min="8" max="21" width="15.7109375" style="18" customWidth="1"/>
    <col min="22" max="16384" width="8.85546875" style="18"/>
  </cols>
  <sheetData>
    <row r="1" spans="1:7" s="76" customFormat="1" ht="22.5">
      <c r="A1" s="61" t="s">
        <v>1365</v>
      </c>
      <c r="B1" s="61" t="s">
        <v>23</v>
      </c>
      <c r="C1" s="61" t="s">
        <v>1360</v>
      </c>
      <c r="D1" s="61" t="s">
        <v>1882</v>
      </c>
      <c r="E1" s="61" t="s">
        <v>117</v>
      </c>
      <c r="F1" s="61" t="s">
        <v>33</v>
      </c>
      <c r="G1" s="61" t="s">
        <v>1706</v>
      </c>
    </row>
    <row r="2" spans="1:7" ht="270">
      <c r="A2" s="119" t="s">
        <v>1523</v>
      </c>
      <c r="B2" s="119">
        <v>15</v>
      </c>
      <c r="C2" s="119" t="s">
        <v>2481</v>
      </c>
      <c r="D2" s="119" t="s">
        <v>2483</v>
      </c>
      <c r="E2" s="119" t="s">
        <v>2480</v>
      </c>
      <c r="F2" s="119" t="s">
        <v>2485</v>
      </c>
      <c r="G2" s="120" t="s">
        <v>1622</v>
      </c>
    </row>
    <row r="3" spans="1:7" ht="236.25">
      <c r="A3" s="237" t="s">
        <v>2479</v>
      </c>
      <c r="B3" s="237">
        <v>11</v>
      </c>
      <c r="C3" s="237" t="s">
        <v>2482</v>
      </c>
      <c r="D3" s="237" t="s">
        <v>2484</v>
      </c>
      <c r="E3" s="237" t="s">
        <v>2480</v>
      </c>
      <c r="F3" s="119" t="s">
        <v>2486</v>
      </c>
      <c r="G3" s="275" t="s">
        <v>1623</v>
      </c>
    </row>
    <row r="5" spans="1:7">
      <c r="A5" s="18" t="s">
        <v>1597</v>
      </c>
      <c r="B5" s="41" t="s">
        <v>1598</v>
      </c>
    </row>
    <row r="6" spans="1:7">
      <c r="A6" s="18" t="s">
        <v>1599</v>
      </c>
      <c r="B6" s="41" t="s">
        <v>1600</v>
      </c>
    </row>
    <row r="7" spans="1:7">
      <c r="A7" s="18" t="s">
        <v>1343</v>
      </c>
      <c r="B7" s="41" t="s">
        <v>1298</v>
      </c>
    </row>
  </sheetData>
  <pageMargins left="0" right="0" top="0" bottom="0" header="0" footer="0"/>
  <pageSetup paperSize="9" orientation="landscape" r:id="rId1"/>
</worksheet>
</file>

<file path=xl/worksheets/sheet2.xml><?xml version="1.0" encoding="utf-8"?>
<worksheet xmlns="http://schemas.openxmlformats.org/spreadsheetml/2006/main" xmlns:r="http://schemas.openxmlformats.org/officeDocument/2006/relationships">
  <sheetPr codeName="Blad2">
    <tabColor rgb="FF008000"/>
  </sheetPr>
  <dimension ref="A1:N49"/>
  <sheetViews>
    <sheetView view="pageBreakPreview" zoomScale="85" zoomScaleNormal="85" zoomScaleSheetLayoutView="85" workbookViewId="0">
      <selection activeCell="H30" sqref="H30"/>
    </sheetView>
  </sheetViews>
  <sheetFormatPr defaultRowHeight="11.25"/>
  <cols>
    <col min="1" max="1" width="7.140625" style="12" customWidth="1"/>
    <col min="2" max="2" width="8.42578125" style="30" bestFit="1" customWidth="1"/>
    <col min="3" max="3" width="7.28515625" style="12" customWidth="1"/>
    <col min="4" max="4" width="16.140625" style="12" customWidth="1"/>
    <col min="5" max="5" width="11.5703125" style="12" bestFit="1" customWidth="1"/>
    <col min="6" max="6" width="7.28515625" style="30" bestFit="1" customWidth="1"/>
    <col min="7" max="7" width="9.28515625" style="12" customWidth="1"/>
    <col min="8" max="8" width="11.7109375" style="30" customWidth="1"/>
    <col min="9" max="9" width="10.85546875" style="30" customWidth="1"/>
    <col min="10" max="11" width="11.85546875" style="12" bestFit="1" customWidth="1"/>
    <col min="12" max="12" width="4" style="12" bestFit="1" customWidth="1"/>
    <col min="13" max="13" width="11.42578125" style="12" bestFit="1" customWidth="1"/>
    <col min="14" max="14" width="11" style="11" bestFit="1" customWidth="1"/>
    <col min="15" max="16384" width="9.140625" style="11"/>
  </cols>
  <sheetData>
    <row r="1" spans="1:14" ht="45">
      <c r="A1" s="59" t="s">
        <v>1333</v>
      </c>
      <c r="B1" s="60" t="s">
        <v>1358</v>
      </c>
      <c r="C1" s="59" t="s">
        <v>129</v>
      </c>
      <c r="D1" s="59" t="s">
        <v>1342</v>
      </c>
      <c r="E1" s="59" t="s">
        <v>130</v>
      </c>
      <c r="F1" s="60" t="s">
        <v>131</v>
      </c>
      <c r="G1" s="59" t="s">
        <v>132</v>
      </c>
      <c r="H1" s="60" t="s">
        <v>1344</v>
      </c>
      <c r="I1" s="60" t="s">
        <v>1345</v>
      </c>
      <c r="J1" s="59" t="s">
        <v>1348</v>
      </c>
      <c r="K1" s="59" t="s">
        <v>1346</v>
      </c>
      <c r="L1" s="59" t="s">
        <v>1347</v>
      </c>
      <c r="M1" s="69" t="s">
        <v>133</v>
      </c>
      <c r="N1" s="59" t="s">
        <v>1619</v>
      </c>
    </row>
    <row r="2" spans="1:14" ht="22.5">
      <c r="A2" s="24" t="s">
        <v>1334</v>
      </c>
      <c r="B2" s="67">
        <v>0.74</v>
      </c>
      <c r="C2" s="24"/>
      <c r="D2" s="24" t="s">
        <v>182</v>
      </c>
      <c r="E2" s="24" t="s">
        <v>1343</v>
      </c>
      <c r="F2" s="67">
        <v>0</v>
      </c>
      <c r="G2" s="24" t="s">
        <v>1343</v>
      </c>
      <c r="H2" s="35" t="s">
        <v>1350</v>
      </c>
      <c r="I2" s="35" t="s">
        <v>1351</v>
      </c>
      <c r="J2" s="24" t="s">
        <v>1343</v>
      </c>
      <c r="K2" s="24" t="s">
        <v>1352</v>
      </c>
      <c r="L2" s="68" t="s">
        <v>1353</v>
      </c>
      <c r="M2" s="16"/>
      <c r="N2" s="16"/>
    </row>
    <row r="3" spans="1:14" ht="22.5">
      <c r="A3" s="22"/>
      <c r="B3" s="36"/>
      <c r="C3" s="22"/>
      <c r="D3" s="22" t="s">
        <v>161</v>
      </c>
      <c r="E3" s="22" t="s">
        <v>138</v>
      </c>
      <c r="F3" s="42">
        <v>0</v>
      </c>
      <c r="G3" s="22" t="s">
        <v>1343</v>
      </c>
      <c r="H3" s="36" t="s">
        <v>1356</v>
      </c>
      <c r="I3" s="36" t="s">
        <v>1357</v>
      </c>
      <c r="J3" s="22" t="s">
        <v>1343</v>
      </c>
      <c r="K3" s="22" t="s">
        <v>1354</v>
      </c>
      <c r="L3" s="22" t="s">
        <v>1355</v>
      </c>
      <c r="M3" s="14"/>
      <c r="N3" s="14"/>
    </row>
    <row r="4" spans="1:14" ht="34.5" customHeight="1">
      <c r="A4" s="23" t="s">
        <v>1335</v>
      </c>
      <c r="B4" s="29">
        <v>0.36</v>
      </c>
      <c r="C4" s="43" t="s">
        <v>134</v>
      </c>
      <c r="D4" s="23" t="s">
        <v>135</v>
      </c>
      <c r="E4" s="23" t="s">
        <v>138</v>
      </c>
      <c r="F4" s="28" t="s">
        <v>1343</v>
      </c>
      <c r="G4" s="23" t="s">
        <v>1343</v>
      </c>
      <c r="H4" s="28" t="s">
        <v>1371</v>
      </c>
      <c r="I4" s="28" t="s">
        <v>1371</v>
      </c>
      <c r="J4" s="23" t="s">
        <v>136</v>
      </c>
      <c r="K4" s="23" t="s">
        <v>1417</v>
      </c>
      <c r="L4" s="23" t="s">
        <v>1419</v>
      </c>
      <c r="M4" s="15"/>
      <c r="N4" s="15"/>
    </row>
    <row r="5" spans="1:14" ht="22.5">
      <c r="A5" s="23"/>
      <c r="B5" s="28"/>
      <c r="C5" s="23" t="s">
        <v>137</v>
      </c>
      <c r="D5" s="23" t="s">
        <v>135</v>
      </c>
      <c r="E5" s="23" t="s">
        <v>138</v>
      </c>
      <c r="F5" s="28" t="s">
        <v>1343</v>
      </c>
      <c r="G5" s="23" t="s">
        <v>1343</v>
      </c>
      <c r="H5" s="28" t="s">
        <v>1371</v>
      </c>
      <c r="I5" s="28" t="s">
        <v>1371</v>
      </c>
      <c r="J5" s="23" t="s">
        <v>139</v>
      </c>
      <c r="K5" s="23" t="s">
        <v>1394</v>
      </c>
      <c r="L5" s="23" t="s">
        <v>1420</v>
      </c>
      <c r="M5" s="15"/>
      <c r="N5" s="15"/>
    </row>
    <row r="6" spans="1:14" ht="22.5">
      <c r="A6" s="23"/>
      <c r="B6" s="28"/>
      <c r="C6" s="23" t="s">
        <v>134</v>
      </c>
      <c r="D6" s="23" t="s">
        <v>140</v>
      </c>
      <c r="E6" s="23" t="s">
        <v>141</v>
      </c>
      <c r="F6" s="28" t="s">
        <v>1343</v>
      </c>
      <c r="G6" s="23" t="s">
        <v>1343</v>
      </c>
      <c r="H6" s="28" t="s">
        <v>1371</v>
      </c>
      <c r="I6" s="28" t="s">
        <v>1371</v>
      </c>
      <c r="J6" s="23" t="s">
        <v>142</v>
      </c>
      <c r="K6" s="23" t="s">
        <v>1395</v>
      </c>
      <c r="L6" s="23" t="s">
        <v>1421</v>
      </c>
      <c r="M6" s="15"/>
      <c r="N6" s="15"/>
    </row>
    <row r="7" spans="1:14" ht="22.5">
      <c r="A7" s="23"/>
      <c r="B7" s="28"/>
      <c r="C7" s="23" t="s">
        <v>137</v>
      </c>
      <c r="D7" s="23" t="s">
        <v>140</v>
      </c>
      <c r="E7" s="23" t="s">
        <v>141</v>
      </c>
      <c r="F7" s="28" t="s">
        <v>1343</v>
      </c>
      <c r="G7" s="23" t="s">
        <v>1343</v>
      </c>
      <c r="H7" s="28" t="s">
        <v>1371</v>
      </c>
      <c r="I7" s="28" t="s">
        <v>1371</v>
      </c>
      <c r="J7" s="23" t="s">
        <v>143</v>
      </c>
      <c r="K7" s="23" t="s">
        <v>1396</v>
      </c>
      <c r="L7" s="23" t="s">
        <v>1422</v>
      </c>
      <c r="M7" s="15"/>
      <c r="N7" s="15"/>
    </row>
    <row r="8" spans="1:14" ht="22.5">
      <c r="A8" s="23"/>
      <c r="B8" s="28"/>
      <c r="C8" s="23" t="s">
        <v>134</v>
      </c>
      <c r="D8" s="23" t="s">
        <v>144</v>
      </c>
      <c r="E8" s="23" t="s">
        <v>145</v>
      </c>
      <c r="F8" s="28" t="s">
        <v>1343</v>
      </c>
      <c r="G8" s="23" t="s">
        <v>1343</v>
      </c>
      <c r="H8" s="28" t="s">
        <v>1371</v>
      </c>
      <c r="I8" s="28" t="s">
        <v>1371</v>
      </c>
      <c r="J8" s="23" t="s">
        <v>146</v>
      </c>
      <c r="K8" s="23" t="s">
        <v>1397</v>
      </c>
      <c r="L8" s="23" t="s">
        <v>1419</v>
      </c>
      <c r="M8" s="15"/>
      <c r="N8" s="15"/>
    </row>
    <row r="9" spans="1:14" ht="22.5">
      <c r="A9" s="23"/>
      <c r="B9" s="28"/>
      <c r="C9" s="23" t="s">
        <v>137</v>
      </c>
      <c r="D9" s="23" t="s">
        <v>144</v>
      </c>
      <c r="E9" s="23" t="s">
        <v>145</v>
      </c>
      <c r="F9" s="28" t="s">
        <v>1343</v>
      </c>
      <c r="G9" s="23" t="s">
        <v>1343</v>
      </c>
      <c r="H9" s="28" t="s">
        <v>1371</v>
      </c>
      <c r="I9" s="28" t="s">
        <v>1371</v>
      </c>
      <c r="J9" s="23" t="s">
        <v>147</v>
      </c>
      <c r="K9" s="23" t="s">
        <v>1418</v>
      </c>
      <c r="L9" s="23" t="s">
        <v>1423</v>
      </c>
      <c r="M9" s="15"/>
      <c r="N9" s="15"/>
    </row>
    <row r="10" spans="1:14" ht="22.5">
      <c r="A10" s="23"/>
      <c r="B10" s="28"/>
      <c r="C10" s="23" t="s">
        <v>134</v>
      </c>
      <c r="D10" s="23" t="s">
        <v>148</v>
      </c>
      <c r="E10" s="23" t="s">
        <v>173</v>
      </c>
      <c r="F10" s="28" t="s">
        <v>1343</v>
      </c>
      <c r="G10" s="23" t="s">
        <v>1343</v>
      </c>
      <c r="H10" s="28" t="s">
        <v>1371</v>
      </c>
      <c r="I10" s="28" t="s">
        <v>1371</v>
      </c>
      <c r="J10" s="23" t="s">
        <v>149</v>
      </c>
      <c r="K10" s="23" t="s">
        <v>1398</v>
      </c>
      <c r="L10" s="23" t="s">
        <v>1424</v>
      </c>
      <c r="M10" s="15"/>
      <c r="N10" s="15"/>
    </row>
    <row r="11" spans="1:14" ht="22.5">
      <c r="A11" s="23"/>
      <c r="B11" s="28"/>
      <c r="C11" s="23" t="s">
        <v>137</v>
      </c>
      <c r="D11" s="23" t="s">
        <v>148</v>
      </c>
      <c r="E11" s="23" t="s">
        <v>173</v>
      </c>
      <c r="F11" s="28" t="s">
        <v>1370</v>
      </c>
      <c r="G11" s="23" t="s">
        <v>1343</v>
      </c>
      <c r="H11" s="28" t="s">
        <v>1371</v>
      </c>
      <c r="I11" s="28" t="s">
        <v>1371</v>
      </c>
      <c r="J11" s="23" t="s">
        <v>150</v>
      </c>
      <c r="K11" s="23" t="s">
        <v>1399</v>
      </c>
      <c r="L11" s="23" t="s">
        <v>1425</v>
      </c>
      <c r="M11" s="15"/>
      <c r="N11" s="15"/>
    </row>
    <row r="12" spans="1:14" ht="22.5">
      <c r="A12" s="23"/>
      <c r="B12" s="28"/>
      <c r="C12" s="23" t="s">
        <v>134</v>
      </c>
      <c r="D12" s="23" t="s">
        <v>151</v>
      </c>
      <c r="E12" s="23" t="s">
        <v>152</v>
      </c>
      <c r="F12" s="28" t="s">
        <v>1343</v>
      </c>
      <c r="G12" s="23" t="s">
        <v>1343</v>
      </c>
      <c r="H12" s="28" t="s">
        <v>1371</v>
      </c>
      <c r="I12" s="28" t="s">
        <v>1371</v>
      </c>
      <c r="J12" s="23" t="s">
        <v>153</v>
      </c>
      <c r="K12" s="23" t="s">
        <v>1400</v>
      </c>
      <c r="L12" s="23" t="s">
        <v>1426</v>
      </c>
      <c r="M12" s="15"/>
      <c r="N12" s="15"/>
    </row>
    <row r="13" spans="1:14" ht="22.5">
      <c r="A13" s="22"/>
      <c r="B13" s="36"/>
      <c r="C13" s="22" t="s">
        <v>137</v>
      </c>
      <c r="D13" s="22" t="s">
        <v>151</v>
      </c>
      <c r="E13" s="22" t="s">
        <v>152</v>
      </c>
      <c r="F13" s="36" t="s">
        <v>1343</v>
      </c>
      <c r="G13" s="22" t="s">
        <v>1343</v>
      </c>
      <c r="H13" s="36" t="s">
        <v>1371</v>
      </c>
      <c r="I13" s="36" t="s">
        <v>1371</v>
      </c>
      <c r="J13" s="22" t="s">
        <v>154</v>
      </c>
      <c r="K13" s="22" t="s">
        <v>1401</v>
      </c>
      <c r="L13" s="22" t="s">
        <v>1427</v>
      </c>
      <c r="M13" s="15"/>
      <c r="N13" s="15"/>
    </row>
    <row r="14" spans="1:14" s="15" customFormat="1" ht="22.5">
      <c r="A14" s="23" t="s">
        <v>1336</v>
      </c>
      <c r="B14" s="29">
        <v>0.64</v>
      </c>
      <c r="C14" s="23"/>
      <c r="D14" s="23" t="s">
        <v>135</v>
      </c>
      <c r="E14" s="23" t="s">
        <v>155</v>
      </c>
      <c r="F14" s="28" t="s">
        <v>1343</v>
      </c>
      <c r="G14" s="23" t="s">
        <v>1343</v>
      </c>
      <c r="H14" s="28" t="s">
        <v>1371</v>
      </c>
      <c r="I14" s="28" t="s">
        <v>1371</v>
      </c>
      <c r="J14" s="23" t="s">
        <v>156</v>
      </c>
      <c r="K14" s="23" t="s">
        <v>1402</v>
      </c>
      <c r="L14" s="23" t="s">
        <v>1371</v>
      </c>
      <c r="M14" s="31"/>
      <c r="N14" s="31"/>
    </row>
    <row r="15" spans="1:14" s="15" customFormat="1" ht="22.5">
      <c r="A15" s="23"/>
      <c r="B15" s="28"/>
      <c r="C15" s="23"/>
      <c r="D15" s="23" t="s">
        <v>157</v>
      </c>
      <c r="E15" s="23"/>
      <c r="F15" s="28" t="s">
        <v>1343</v>
      </c>
      <c r="G15" s="23" t="s">
        <v>1343</v>
      </c>
      <c r="H15" s="28" t="s">
        <v>1371</v>
      </c>
      <c r="I15" s="28" t="s">
        <v>1371</v>
      </c>
      <c r="J15" s="23" t="s">
        <v>158</v>
      </c>
      <c r="K15" s="23" t="s">
        <v>1371</v>
      </c>
      <c r="L15" s="23" t="s">
        <v>1371</v>
      </c>
    </row>
    <row r="16" spans="1:14" s="15" customFormat="1" ht="33.75">
      <c r="A16" s="20" t="s">
        <v>1337</v>
      </c>
      <c r="B16" s="33">
        <v>0.45</v>
      </c>
      <c r="C16" s="20"/>
      <c r="D16" s="20" t="s">
        <v>128</v>
      </c>
      <c r="E16" s="34" t="s">
        <v>159</v>
      </c>
      <c r="F16" s="32" t="s">
        <v>1343</v>
      </c>
      <c r="G16" s="20" t="s">
        <v>1343</v>
      </c>
      <c r="H16" s="32" t="s">
        <v>1371</v>
      </c>
      <c r="I16" s="32" t="s">
        <v>1371</v>
      </c>
      <c r="J16" s="20" t="s">
        <v>160</v>
      </c>
      <c r="K16" s="20" t="s">
        <v>1403</v>
      </c>
      <c r="L16" s="20" t="s">
        <v>1428</v>
      </c>
      <c r="M16" s="13"/>
      <c r="N16" s="13"/>
    </row>
    <row r="17" spans="1:14" s="15" customFormat="1" ht="33.75">
      <c r="A17" s="23" t="s">
        <v>1338</v>
      </c>
      <c r="B17" s="29">
        <v>0.65</v>
      </c>
      <c r="C17" s="23"/>
      <c r="D17" s="23" t="s">
        <v>1621</v>
      </c>
      <c r="E17" s="23" t="s">
        <v>1101</v>
      </c>
      <c r="F17" s="29">
        <v>0</v>
      </c>
      <c r="G17" s="23" t="s">
        <v>1343</v>
      </c>
      <c r="H17" s="28" t="s">
        <v>1372</v>
      </c>
      <c r="I17" s="28" t="s">
        <v>1373</v>
      </c>
      <c r="J17" s="23" t="s">
        <v>1343</v>
      </c>
      <c r="K17" s="23" t="s">
        <v>1404</v>
      </c>
      <c r="L17" s="23" t="s">
        <v>1430</v>
      </c>
      <c r="M17" s="31"/>
      <c r="N17" s="31"/>
    </row>
    <row r="18" spans="1:14" s="15" customFormat="1" ht="22.5">
      <c r="A18" s="23"/>
      <c r="B18" s="28"/>
      <c r="C18" s="23"/>
      <c r="D18" s="23" t="s">
        <v>161</v>
      </c>
      <c r="E18" s="23" t="s">
        <v>155</v>
      </c>
      <c r="F18" s="28"/>
      <c r="G18" s="23"/>
      <c r="H18" s="28" t="s">
        <v>1374</v>
      </c>
      <c r="I18" s="28" t="s">
        <v>1375</v>
      </c>
      <c r="J18" s="23" t="s">
        <v>1343</v>
      </c>
      <c r="K18" s="23" t="s">
        <v>1405</v>
      </c>
      <c r="L18" s="23" t="s">
        <v>1429</v>
      </c>
      <c r="M18" s="16"/>
      <c r="N18" s="16"/>
    </row>
    <row r="19" spans="1:14" s="15" customFormat="1" ht="22.5">
      <c r="A19" s="24"/>
      <c r="B19" s="35"/>
      <c r="C19" s="24"/>
      <c r="D19" s="24" t="s">
        <v>161</v>
      </c>
      <c r="E19" s="24" t="s">
        <v>138</v>
      </c>
      <c r="F19" s="35"/>
      <c r="G19" s="24"/>
      <c r="H19" s="35" t="s">
        <v>1376</v>
      </c>
      <c r="I19" s="35" t="s">
        <v>1377</v>
      </c>
      <c r="J19" s="24" t="s">
        <v>1343</v>
      </c>
      <c r="K19" s="24" t="s">
        <v>1406</v>
      </c>
      <c r="L19" s="24" t="s">
        <v>1395</v>
      </c>
      <c r="M19" s="16"/>
      <c r="N19" s="16"/>
    </row>
    <row r="20" spans="1:14" s="15" customFormat="1" ht="22.5">
      <c r="A20" s="22"/>
      <c r="B20" s="36"/>
      <c r="C20" s="22"/>
      <c r="D20" s="22" t="s">
        <v>162</v>
      </c>
      <c r="E20" s="22" t="s">
        <v>1349</v>
      </c>
      <c r="F20" s="36"/>
      <c r="G20" s="22"/>
      <c r="H20" s="36" t="s">
        <v>1372</v>
      </c>
      <c r="I20" s="36" t="s">
        <v>1375</v>
      </c>
      <c r="J20" s="22" t="s">
        <v>1343</v>
      </c>
      <c r="K20" s="22" t="s">
        <v>1407</v>
      </c>
      <c r="L20" s="22" t="s">
        <v>1431</v>
      </c>
      <c r="M20" s="14"/>
      <c r="N20" s="14"/>
    </row>
    <row r="21" spans="1:14" ht="22.5">
      <c r="A21" s="25" t="s">
        <v>1340</v>
      </c>
      <c r="B21" s="38">
        <v>0.53</v>
      </c>
      <c r="C21" s="25"/>
      <c r="D21" s="25" t="s">
        <v>161</v>
      </c>
      <c r="E21" s="25" t="s">
        <v>163</v>
      </c>
      <c r="F21" s="38">
        <v>0</v>
      </c>
      <c r="G21" s="25" t="s">
        <v>1343</v>
      </c>
      <c r="H21" s="37" t="s">
        <v>1378</v>
      </c>
      <c r="I21" s="37" t="s">
        <v>1379</v>
      </c>
      <c r="J21" s="25" t="s">
        <v>1343</v>
      </c>
      <c r="K21" s="25" t="s">
        <v>1408</v>
      </c>
      <c r="L21" s="25" t="s">
        <v>1432</v>
      </c>
      <c r="M21" s="15"/>
      <c r="N21" s="15"/>
    </row>
    <row r="22" spans="1:14" ht="22.5">
      <c r="A22" s="23"/>
      <c r="B22" s="29"/>
      <c r="C22" s="23"/>
      <c r="D22" s="23" t="s">
        <v>161</v>
      </c>
      <c r="E22" s="23" t="s">
        <v>138</v>
      </c>
      <c r="F22" s="29">
        <v>0</v>
      </c>
      <c r="G22" s="23"/>
      <c r="H22" s="28" t="s">
        <v>1380</v>
      </c>
      <c r="I22" s="28" t="s">
        <v>1381</v>
      </c>
      <c r="J22" s="23" t="s">
        <v>1343</v>
      </c>
      <c r="K22" s="23" t="s">
        <v>1409</v>
      </c>
      <c r="L22" s="23" t="s">
        <v>1433</v>
      </c>
      <c r="M22" s="15"/>
      <c r="N22" s="15"/>
    </row>
    <row r="23" spans="1:14" ht="22.5">
      <c r="A23" s="23"/>
      <c r="B23" s="29"/>
      <c r="C23" s="23"/>
      <c r="D23" s="23" t="s">
        <v>164</v>
      </c>
      <c r="E23" s="23" t="s">
        <v>165</v>
      </c>
      <c r="F23" s="29">
        <v>0.02</v>
      </c>
      <c r="G23" s="23"/>
      <c r="H23" s="28" t="s">
        <v>1382</v>
      </c>
      <c r="I23" s="28" t="s">
        <v>1383</v>
      </c>
      <c r="J23" s="23" t="s">
        <v>1343</v>
      </c>
      <c r="K23" s="23" t="s">
        <v>1410</v>
      </c>
      <c r="L23" s="23" t="s">
        <v>1434</v>
      </c>
      <c r="M23" s="15"/>
      <c r="N23" s="15"/>
    </row>
    <row r="24" spans="1:14" ht="22.5">
      <c r="A24" s="23"/>
      <c r="B24" s="29"/>
      <c r="C24" s="23"/>
      <c r="D24" s="23" t="s">
        <v>166</v>
      </c>
      <c r="E24" s="23" t="s">
        <v>167</v>
      </c>
      <c r="F24" s="29">
        <v>0.03</v>
      </c>
      <c r="G24" s="23"/>
      <c r="H24" s="28" t="s">
        <v>1384</v>
      </c>
      <c r="I24" s="28" t="s">
        <v>1385</v>
      </c>
      <c r="J24" s="23" t="s">
        <v>1343</v>
      </c>
      <c r="K24" s="23" t="s">
        <v>1411</v>
      </c>
      <c r="L24" s="23" t="s">
        <v>1435</v>
      </c>
      <c r="M24" s="15"/>
      <c r="N24" s="15"/>
    </row>
    <row r="25" spans="1:14" ht="22.5">
      <c r="A25" s="23"/>
      <c r="B25" s="28"/>
      <c r="C25" s="23"/>
      <c r="D25" s="23" t="s">
        <v>166</v>
      </c>
      <c r="E25" s="23" t="s">
        <v>168</v>
      </c>
      <c r="F25" s="29">
        <v>0.03</v>
      </c>
      <c r="G25" s="23"/>
      <c r="H25" s="28" t="s">
        <v>1386</v>
      </c>
      <c r="I25" s="28" t="s">
        <v>1387</v>
      </c>
      <c r="J25" s="23" t="s">
        <v>1343</v>
      </c>
      <c r="K25" s="23" t="s">
        <v>1412</v>
      </c>
      <c r="L25" s="23" t="s">
        <v>1436</v>
      </c>
      <c r="M25" s="15"/>
      <c r="N25" s="15"/>
    </row>
    <row r="26" spans="1:14" ht="22.5">
      <c r="A26" s="23"/>
      <c r="B26" s="28"/>
      <c r="C26" s="23"/>
      <c r="D26" s="23" t="s">
        <v>169</v>
      </c>
      <c r="E26" s="23" t="s">
        <v>170</v>
      </c>
      <c r="F26" s="29">
        <v>0</v>
      </c>
      <c r="G26" s="23"/>
      <c r="H26" s="28" t="s">
        <v>1388</v>
      </c>
      <c r="I26" s="28" t="s">
        <v>1389</v>
      </c>
      <c r="J26" s="23" t="s">
        <v>1343</v>
      </c>
      <c r="K26" s="23" t="s">
        <v>1413</v>
      </c>
      <c r="L26" s="23" t="s">
        <v>1437</v>
      </c>
      <c r="M26" s="15"/>
      <c r="N26" s="15"/>
    </row>
    <row r="27" spans="1:14" ht="22.5">
      <c r="A27" s="23"/>
      <c r="B27" s="28"/>
      <c r="C27" s="23"/>
      <c r="D27" s="23" t="s">
        <v>169</v>
      </c>
      <c r="E27" s="23" t="s">
        <v>171</v>
      </c>
      <c r="F27" s="29">
        <v>0</v>
      </c>
      <c r="G27" s="23"/>
      <c r="H27" s="28" t="s">
        <v>1378</v>
      </c>
      <c r="I27" s="28" t="s">
        <v>1390</v>
      </c>
      <c r="J27" s="23" t="s">
        <v>1343</v>
      </c>
      <c r="K27" s="23" t="s">
        <v>1414</v>
      </c>
      <c r="L27" s="23" t="s">
        <v>1438</v>
      </c>
      <c r="M27" s="15"/>
      <c r="N27" s="15"/>
    </row>
    <row r="28" spans="1:14" ht="22.5">
      <c r="A28" s="23"/>
      <c r="B28" s="28"/>
      <c r="C28" s="23"/>
      <c r="D28" s="23" t="s">
        <v>172</v>
      </c>
      <c r="E28" s="23" t="s">
        <v>173</v>
      </c>
      <c r="F28" s="29">
        <v>0</v>
      </c>
      <c r="G28" s="23"/>
      <c r="H28" s="28" t="s">
        <v>1391</v>
      </c>
      <c r="I28" s="28" t="s">
        <v>1381</v>
      </c>
      <c r="J28" s="23" t="s">
        <v>1343</v>
      </c>
      <c r="K28" s="23" t="s">
        <v>1415</v>
      </c>
      <c r="L28" s="23" t="s">
        <v>1439</v>
      </c>
      <c r="M28" s="15"/>
      <c r="N28" s="15"/>
    </row>
    <row r="29" spans="1:14" ht="22.5">
      <c r="A29" s="22"/>
      <c r="B29" s="36"/>
      <c r="C29" s="22"/>
      <c r="D29" s="22" t="s">
        <v>172</v>
      </c>
      <c r="E29" s="22" t="s">
        <v>174</v>
      </c>
      <c r="F29" s="42">
        <v>0</v>
      </c>
      <c r="G29" s="22"/>
      <c r="H29" s="36" t="s">
        <v>1392</v>
      </c>
      <c r="I29" s="36" t="s">
        <v>1393</v>
      </c>
      <c r="J29" s="22" t="s">
        <v>1343</v>
      </c>
      <c r="K29" s="22" t="s">
        <v>1416</v>
      </c>
      <c r="L29" s="22" t="s">
        <v>1440</v>
      </c>
      <c r="M29" s="15"/>
      <c r="N29" s="15"/>
    </row>
    <row r="30" spans="1:14" s="15" customFormat="1" ht="22.5">
      <c r="A30" s="25" t="s">
        <v>1339</v>
      </c>
      <c r="B30" s="38">
        <v>0.35</v>
      </c>
      <c r="C30" s="25"/>
      <c r="D30" s="25" t="s">
        <v>175</v>
      </c>
      <c r="E30" s="25" t="s">
        <v>1343</v>
      </c>
      <c r="F30" s="38">
        <v>0</v>
      </c>
      <c r="G30" s="25" t="s">
        <v>1343</v>
      </c>
      <c r="H30" s="37" t="s">
        <v>1371</v>
      </c>
      <c r="I30" s="37" t="s">
        <v>1371</v>
      </c>
      <c r="J30" s="25"/>
      <c r="K30" s="25" t="s">
        <v>1371</v>
      </c>
      <c r="L30" s="25" t="s">
        <v>1371</v>
      </c>
      <c r="M30" s="31" t="s">
        <v>176</v>
      </c>
      <c r="N30" s="31" t="s">
        <v>177</v>
      </c>
    </row>
    <row r="31" spans="1:14">
      <c r="A31" s="24"/>
      <c r="B31" s="35"/>
      <c r="C31" s="24"/>
      <c r="D31" s="24"/>
      <c r="E31" s="24"/>
      <c r="F31" s="35"/>
      <c r="G31" s="24"/>
      <c r="H31" s="35"/>
      <c r="I31" s="35"/>
      <c r="J31" s="24"/>
      <c r="K31" s="24"/>
      <c r="L31" s="24"/>
      <c r="M31" s="16" t="s">
        <v>178</v>
      </c>
      <c r="N31" s="16" t="s">
        <v>179</v>
      </c>
    </row>
    <row r="32" spans="1:14" s="27" customFormat="1">
      <c r="A32" s="24"/>
      <c r="B32" s="35"/>
      <c r="C32" s="24"/>
      <c r="D32" s="24"/>
      <c r="E32" s="24"/>
      <c r="F32" s="35"/>
      <c r="G32" s="24"/>
      <c r="H32" s="35"/>
      <c r="I32" s="35"/>
      <c r="J32" s="24"/>
      <c r="K32" s="16"/>
      <c r="L32" s="16"/>
      <c r="M32" s="16" t="s">
        <v>176</v>
      </c>
      <c r="N32" s="16" t="s">
        <v>180</v>
      </c>
    </row>
    <row r="33" spans="1:14" s="27" customFormat="1">
      <c r="A33" s="70"/>
      <c r="B33" s="71"/>
      <c r="C33" s="70"/>
      <c r="D33" s="70"/>
      <c r="E33" s="70"/>
      <c r="F33" s="71"/>
      <c r="G33" s="70"/>
      <c r="H33" s="71"/>
      <c r="I33" s="71"/>
      <c r="J33" s="70"/>
      <c r="K33" s="70"/>
      <c r="L33" s="70"/>
      <c r="M33" s="72" t="s">
        <v>178</v>
      </c>
      <c r="N33" s="72" t="s">
        <v>181</v>
      </c>
    </row>
    <row r="35" spans="1:14">
      <c r="A35" s="12" t="s">
        <v>1597</v>
      </c>
      <c r="B35" s="15" t="s">
        <v>1598</v>
      </c>
    </row>
    <row r="36" spans="1:14">
      <c r="A36" s="12" t="s">
        <v>1607</v>
      </c>
      <c r="B36" s="15" t="s">
        <v>1620</v>
      </c>
    </row>
    <row r="37" spans="1:14">
      <c r="A37" s="12" t="s">
        <v>1343</v>
      </c>
      <c r="B37" s="65" t="s">
        <v>1298</v>
      </c>
    </row>
    <row r="49" spans="7:7">
      <c r="G49" s="78"/>
    </row>
  </sheetData>
  <pageMargins left="0.23622047244094491" right="0.23622047244094491" top="0.74803149606299213" bottom="0.74803149606299213" header="0.31496062992125984" footer="0.31496062992125984"/>
  <pageSetup paperSize="9" orientation="landscape" r:id="rId1"/>
  <ignoredErrors>
    <ignoredError sqref="L31" numberStoredAsText="1"/>
  </ignoredErrors>
</worksheet>
</file>

<file path=xl/worksheets/sheet20.xml><?xml version="1.0" encoding="utf-8"?>
<worksheet xmlns="http://schemas.openxmlformats.org/spreadsheetml/2006/main" xmlns:r="http://schemas.openxmlformats.org/officeDocument/2006/relationships">
  <sheetPr codeName="Blad20">
    <tabColor rgb="FF00B050"/>
  </sheetPr>
  <dimension ref="A1:I61"/>
  <sheetViews>
    <sheetView view="pageBreakPreview" zoomScale="55" zoomScaleNormal="70" zoomScaleSheetLayoutView="55" workbookViewId="0">
      <selection activeCell="G10" sqref="G10"/>
    </sheetView>
  </sheetViews>
  <sheetFormatPr defaultColWidth="8.85546875" defaultRowHeight="15"/>
  <cols>
    <col min="1" max="1" width="14.140625" style="276" customWidth="1"/>
    <col min="2" max="2" width="31.42578125" style="276" customWidth="1"/>
    <col min="3" max="3" width="43.140625" style="276" customWidth="1"/>
    <col min="4" max="4" width="36.7109375" style="276" customWidth="1"/>
    <col min="5" max="5" width="9.140625" style="276" customWidth="1"/>
    <col min="6" max="6" width="13.7109375" style="51" customWidth="1"/>
    <col min="7" max="7" width="32.42578125" style="51" customWidth="1"/>
    <col min="8" max="8" width="41.5703125" style="51" customWidth="1"/>
    <col min="9" max="9" width="35" style="51" customWidth="1"/>
    <col min="10" max="16384" width="8.85546875" style="51"/>
  </cols>
  <sheetData>
    <row r="1" spans="1:9" ht="72" customHeight="1">
      <c r="A1" s="81" t="s">
        <v>1365</v>
      </c>
      <c r="B1" s="81" t="s">
        <v>35</v>
      </c>
      <c r="C1" s="81" t="s">
        <v>2492</v>
      </c>
      <c r="D1" s="81" t="s">
        <v>37</v>
      </c>
      <c r="E1" s="81"/>
      <c r="F1" s="279" t="s">
        <v>1333</v>
      </c>
      <c r="G1" s="280" t="s">
        <v>35</v>
      </c>
      <c r="H1" s="280" t="s">
        <v>1366</v>
      </c>
      <c r="I1" s="81" t="s">
        <v>37</v>
      </c>
    </row>
    <row r="2" spans="1:9" ht="45">
      <c r="A2" s="49" t="s">
        <v>1523</v>
      </c>
      <c r="B2" s="49" t="s">
        <v>2489</v>
      </c>
      <c r="C2" s="57" t="s">
        <v>2493</v>
      </c>
      <c r="D2" s="48" t="s">
        <v>6</v>
      </c>
      <c r="E2" s="49"/>
      <c r="F2" s="276" t="s">
        <v>2479</v>
      </c>
      <c r="G2" s="51" t="s">
        <v>11</v>
      </c>
      <c r="H2" s="276" t="s">
        <v>2506</v>
      </c>
      <c r="I2" s="276" t="s">
        <v>6</v>
      </c>
    </row>
    <row r="3" spans="1:9" ht="60">
      <c r="A3" s="49"/>
      <c r="B3" s="50" t="s">
        <v>2490</v>
      </c>
      <c r="C3" s="50" t="s">
        <v>2509</v>
      </c>
      <c r="D3" s="50" t="s">
        <v>9</v>
      </c>
      <c r="E3" s="49"/>
      <c r="G3" s="282"/>
      <c r="H3" s="282"/>
      <c r="I3" s="282"/>
    </row>
    <row r="4" spans="1:9" ht="60">
      <c r="A4" s="49"/>
      <c r="B4" s="50" t="s">
        <v>2487</v>
      </c>
      <c r="C4" s="50" t="s">
        <v>2499</v>
      </c>
      <c r="D4" s="50" t="s">
        <v>6</v>
      </c>
      <c r="E4" s="49"/>
      <c r="G4" s="50" t="s">
        <v>2488</v>
      </c>
      <c r="H4" s="50" t="s">
        <v>2502</v>
      </c>
      <c r="I4" s="50" t="s">
        <v>6</v>
      </c>
    </row>
    <row r="5" spans="1:9" ht="60">
      <c r="B5" s="50" t="s">
        <v>2491</v>
      </c>
      <c r="C5" s="50" t="s">
        <v>2498</v>
      </c>
      <c r="D5" s="50" t="s">
        <v>6</v>
      </c>
      <c r="G5" s="282"/>
      <c r="H5" s="282"/>
      <c r="I5" s="282"/>
    </row>
    <row r="6" spans="1:9" ht="60.75" customHeight="1">
      <c r="B6" s="50" t="s">
        <v>2500</v>
      </c>
      <c r="C6" s="50" t="s">
        <v>2494</v>
      </c>
      <c r="D6" s="50" t="s">
        <v>6</v>
      </c>
      <c r="G6" s="50" t="s">
        <v>2501</v>
      </c>
      <c r="H6" s="50" t="s">
        <v>2503</v>
      </c>
      <c r="I6" s="50" t="s">
        <v>6</v>
      </c>
    </row>
    <row r="7" spans="1:9" ht="43.5" customHeight="1">
      <c r="B7" s="50" t="s">
        <v>1525</v>
      </c>
      <c r="C7" s="50" t="s">
        <v>2495</v>
      </c>
      <c r="D7" s="50" t="s">
        <v>6</v>
      </c>
      <c r="G7" s="282" t="s">
        <v>2507</v>
      </c>
      <c r="H7" s="50" t="s">
        <v>2508</v>
      </c>
      <c r="I7" s="50" t="s">
        <v>6</v>
      </c>
    </row>
    <row r="8" spans="1:9" ht="45">
      <c r="B8" s="50" t="s">
        <v>1526</v>
      </c>
      <c r="C8" s="50" t="s">
        <v>2496</v>
      </c>
      <c r="D8" s="50" t="s">
        <v>6</v>
      </c>
      <c r="G8" s="282" t="s">
        <v>2510</v>
      </c>
      <c r="H8" s="50" t="s">
        <v>2511</v>
      </c>
      <c r="I8" s="50" t="s">
        <v>6</v>
      </c>
    </row>
    <row r="9" spans="1:9" ht="75">
      <c r="B9" s="50" t="s">
        <v>1524</v>
      </c>
      <c r="C9" s="50" t="s">
        <v>2497</v>
      </c>
      <c r="D9" s="50" t="s">
        <v>6</v>
      </c>
      <c r="G9" s="282"/>
      <c r="H9" s="282"/>
      <c r="I9" s="282"/>
    </row>
    <row r="10" spans="1:9" ht="45">
      <c r="A10" s="56"/>
      <c r="B10" s="56" t="s">
        <v>1527</v>
      </c>
      <c r="C10" s="56" t="s">
        <v>2547</v>
      </c>
      <c r="D10" s="277" t="s">
        <v>6</v>
      </c>
      <c r="E10" s="56"/>
      <c r="F10" s="281"/>
      <c r="G10" s="56" t="s">
        <v>2504</v>
      </c>
      <c r="H10" s="56" t="s">
        <v>2505</v>
      </c>
      <c r="I10" s="56" t="s">
        <v>6</v>
      </c>
    </row>
    <row r="61" spans="2:3">
      <c r="B61" s="278"/>
      <c r="C61" s="278"/>
    </row>
  </sheetData>
  <pageMargins left="0" right="0" top="0" bottom="0" header="0.31496062992125984" footer="0.31496062992125984"/>
  <pageSetup paperSize="9" orientation="landscape" r:id="rId1"/>
  <colBreaks count="2" manualBreakCount="2">
    <brk id="5" max="537" man="1"/>
    <brk id="10" max="537" man="1"/>
  </colBreaks>
  <drawing r:id="rId2"/>
</worksheet>
</file>

<file path=xl/worksheets/sheet21.xml><?xml version="1.0" encoding="utf-8"?>
<worksheet xmlns="http://schemas.openxmlformats.org/spreadsheetml/2006/main" xmlns:r="http://schemas.openxmlformats.org/officeDocument/2006/relationships">
  <sheetPr codeName="Blad21">
    <tabColor rgb="FF00B050"/>
  </sheetPr>
  <dimension ref="A1:K39"/>
  <sheetViews>
    <sheetView view="pageBreakPreview" zoomScale="40" zoomScaleSheetLayoutView="40" zoomScalePageLayoutView="75" workbookViewId="0">
      <pane ySplit="1" topLeftCell="A2" activePane="bottomLeft" state="frozen"/>
      <selection pane="bottomLeft" activeCell="A16" sqref="A16"/>
    </sheetView>
  </sheetViews>
  <sheetFormatPr defaultColWidth="8.85546875" defaultRowHeight="11.25"/>
  <cols>
    <col min="1" max="1" width="7.7109375" style="18" customWidth="1"/>
    <col min="2" max="2" width="4.28515625" style="18" customWidth="1"/>
    <col min="3" max="3" width="52.5703125" style="18" customWidth="1"/>
    <col min="4" max="4" width="24.85546875" style="18" customWidth="1"/>
    <col min="5" max="5" width="23.42578125" style="18" customWidth="1"/>
    <col min="6" max="6" width="12.28515625" style="18" customWidth="1"/>
    <col min="7" max="7" width="41.140625" style="18" customWidth="1"/>
    <col min="8" max="21" width="15.7109375" style="18" customWidth="1"/>
    <col min="22" max="16384" width="8.85546875" style="18"/>
  </cols>
  <sheetData>
    <row r="1" spans="1:11" ht="40.5" customHeight="1">
      <c r="A1" s="236" t="s">
        <v>1365</v>
      </c>
      <c r="B1" s="236" t="s">
        <v>2078</v>
      </c>
      <c r="C1" s="236" t="s">
        <v>3</v>
      </c>
      <c r="D1" s="236" t="s">
        <v>116</v>
      </c>
      <c r="E1" s="236" t="s">
        <v>1695</v>
      </c>
      <c r="F1" s="236" t="s">
        <v>2085</v>
      </c>
      <c r="G1" s="236" t="s">
        <v>1364</v>
      </c>
      <c r="H1" s="237"/>
      <c r="I1" s="237"/>
      <c r="J1" s="237"/>
      <c r="K1" s="237"/>
    </row>
    <row r="2" spans="1:11" ht="270">
      <c r="A2" s="21" t="s">
        <v>2047</v>
      </c>
      <c r="B2" s="21">
        <v>89</v>
      </c>
      <c r="C2" s="21" t="s">
        <v>2530</v>
      </c>
      <c r="D2" s="21" t="s">
        <v>2099</v>
      </c>
      <c r="E2" s="21" t="s">
        <v>2100</v>
      </c>
      <c r="F2" s="21" t="s">
        <v>2069</v>
      </c>
      <c r="G2" s="21" t="s">
        <v>2101</v>
      </c>
    </row>
    <row r="3" spans="1:11" ht="180">
      <c r="A3" s="21" t="s">
        <v>2057</v>
      </c>
      <c r="B3" s="21">
        <v>88</v>
      </c>
      <c r="C3" s="21" t="s">
        <v>2125</v>
      </c>
      <c r="D3" s="21" t="s">
        <v>2126</v>
      </c>
      <c r="E3" s="21" t="s">
        <v>2127</v>
      </c>
      <c r="F3" s="21" t="s">
        <v>2074</v>
      </c>
      <c r="G3" s="21" t="s">
        <v>2089</v>
      </c>
    </row>
    <row r="4" spans="1:11" ht="339.75" customHeight="1">
      <c r="A4" s="21" t="s">
        <v>2045</v>
      </c>
      <c r="B4" s="21">
        <v>83</v>
      </c>
      <c r="C4" s="21" t="s">
        <v>2533</v>
      </c>
      <c r="D4" s="21" t="s">
        <v>2094</v>
      </c>
      <c r="E4" s="21" t="s">
        <v>2096</v>
      </c>
      <c r="F4" s="21" t="s">
        <v>2067</v>
      </c>
      <c r="G4" s="21" t="s">
        <v>2089</v>
      </c>
    </row>
    <row r="5" spans="1:11" ht="123.75">
      <c r="A5" s="21" t="s">
        <v>2058</v>
      </c>
      <c r="B5" s="21">
        <v>6</v>
      </c>
      <c r="C5" s="21" t="s">
        <v>2128</v>
      </c>
      <c r="D5" s="21" t="s">
        <v>2129</v>
      </c>
      <c r="E5" s="21" t="s">
        <v>2130</v>
      </c>
      <c r="F5" s="21" t="s">
        <v>2131</v>
      </c>
      <c r="G5" s="21" t="s">
        <v>2132</v>
      </c>
    </row>
    <row r="6" spans="1:11" ht="198" customHeight="1">
      <c r="A6" s="63" t="s">
        <v>2060</v>
      </c>
      <c r="B6" s="63">
        <v>49</v>
      </c>
      <c r="C6" s="63" t="s">
        <v>2534</v>
      </c>
      <c r="D6" s="63" t="s">
        <v>2144</v>
      </c>
      <c r="E6" s="63" t="s">
        <v>2145</v>
      </c>
      <c r="F6" s="63" t="s">
        <v>2146</v>
      </c>
      <c r="G6" s="63" t="s">
        <v>2147</v>
      </c>
    </row>
    <row r="7" spans="1:11" ht="259.5" thickBot="1">
      <c r="A7" s="285" t="s">
        <v>2059</v>
      </c>
      <c r="B7" s="285">
        <v>121</v>
      </c>
      <c r="C7" s="285" t="s">
        <v>2535</v>
      </c>
      <c r="D7" s="285" t="s">
        <v>2081</v>
      </c>
      <c r="E7" s="285" t="s">
        <v>2142</v>
      </c>
      <c r="F7" s="285" t="s">
        <v>2077</v>
      </c>
      <c r="G7" s="285" t="s">
        <v>2143</v>
      </c>
    </row>
    <row r="8" spans="1:11" ht="168.75">
      <c r="A8" s="21" t="s">
        <v>2046</v>
      </c>
      <c r="B8" s="21">
        <v>60</v>
      </c>
      <c r="C8" s="21" t="s">
        <v>2062</v>
      </c>
      <c r="D8" s="21" t="s">
        <v>2079</v>
      </c>
      <c r="E8" s="21" t="s">
        <v>2097</v>
      </c>
      <c r="F8" s="21" t="s">
        <v>2068</v>
      </c>
      <c r="G8" s="21" t="s">
        <v>2098</v>
      </c>
    </row>
    <row r="9" spans="1:11" ht="360">
      <c r="A9" s="21" t="s">
        <v>2055</v>
      </c>
      <c r="B9" s="21">
        <v>44</v>
      </c>
      <c r="C9" s="21" t="s">
        <v>2536</v>
      </c>
      <c r="D9" s="21" t="s">
        <v>2120</v>
      </c>
      <c r="E9" s="21" t="s">
        <v>2121</v>
      </c>
      <c r="F9" s="21" t="s">
        <v>2122</v>
      </c>
      <c r="G9" s="21" t="s">
        <v>2103</v>
      </c>
    </row>
    <row r="10" spans="1:11" ht="247.5">
      <c r="A10" s="21" t="s">
        <v>2063</v>
      </c>
      <c r="B10" s="21">
        <v>206</v>
      </c>
      <c r="C10" s="21" t="s">
        <v>2537</v>
      </c>
      <c r="D10" s="21" t="s">
        <v>2080</v>
      </c>
      <c r="E10" s="21" t="s">
        <v>2133</v>
      </c>
      <c r="F10" s="21" t="s">
        <v>2134</v>
      </c>
      <c r="G10" s="21" t="s">
        <v>2089</v>
      </c>
    </row>
    <row r="11" spans="1:11" ht="258.75">
      <c r="A11" s="21" t="s">
        <v>2135</v>
      </c>
      <c r="B11" s="21">
        <v>106</v>
      </c>
      <c r="C11" s="21" t="s">
        <v>2136</v>
      </c>
      <c r="D11" s="21" t="s">
        <v>2137</v>
      </c>
      <c r="E11" s="21" t="s">
        <v>2138</v>
      </c>
      <c r="F11" s="21" t="s">
        <v>2075</v>
      </c>
      <c r="G11" s="21" t="s">
        <v>2089</v>
      </c>
    </row>
    <row r="12" spans="1:11" ht="129" customHeight="1" thickBot="1">
      <c r="A12" s="286" t="s">
        <v>2061</v>
      </c>
      <c r="B12" s="286">
        <v>652</v>
      </c>
      <c r="C12" s="286" t="s">
        <v>2538</v>
      </c>
      <c r="D12" s="286" t="s">
        <v>2139</v>
      </c>
      <c r="E12" s="286" t="s">
        <v>2140</v>
      </c>
      <c r="F12" s="286" t="s">
        <v>2076</v>
      </c>
      <c r="G12" s="286" t="s">
        <v>2141</v>
      </c>
    </row>
    <row r="13" spans="1:11" ht="202.5">
      <c r="A13" s="21" t="s">
        <v>2056</v>
      </c>
      <c r="B13" s="21">
        <v>35</v>
      </c>
      <c r="C13" s="21" t="s">
        <v>2539</v>
      </c>
      <c r="D13" s="21" t="s">
        <v>2123</v>
      </c>
      <c r="E13" s="21" t="s">
        <v>2124</v>
      </c>
      <c r="F13" s="21" t="s">
        <v>2073</v>
      </c>
      <c r="G13" s="21" t="s">
        <v>2103</v>
      </c>
    </row>
    <row r="14" spans="1:11" s="17" customFormat="1" ht="131.25" customHeight="1">
      <c r="A14" s="21" t="s">
        <v>2043</v>
      </c>
      <c r="B14" s="21">
        <v>77</v>
      </c>
      <c r="C14" s="21" t="s">
        <v>2084</v>
      </c>
      <c r="D14" s="21" t="s">
        <v>2086</v>
      </c>
      <c r="E14" s="21" t="s">
        <v>2083</v>
      </c>
      <c r="F14" s="21" t="s">
        <v>2066</v>
      </c>
      <c r="G14" s="21" t="s">
        <v>2087</v>
      </c>
    </row>
    <row r="15" spans="1:11" ht="348.75">
      <c r="A15" s="21" t="s">
        <v>2050</v>
      </c>
      <c r="B15" s="21">
        <v>110</v>
      </c>
      <c r="C15" s="21" t="s">
        <v>2540</v>
      </c>
      <c r="D15" s="21" t="s">
        <v>2104</v>
      </c>
      <c r="E15" s="21" t="s">
        <v>2105</v>
      </c>
      <c r="F15" s="21" t="s">
        <v>2106</v>
      </c>
      <c r="G15" s="21" t="s">
        <v>2107</v>
      </c>
    </row>
    <row r="16" spans="1:11" ht="192" customHeight="1" thickBot="1">
      <c r="A16" s="286" t="s">
        <v>2044</v>
      </c>
      <c r="B16" s="286">
        <v>118</v>
      </c>
      <c r="C16" s="286" t="s">
        <v>2541</v>
      </c>
      <c r="D16" s="286" t="s">
        <v>2088</v>
      </c>
      <c r="E16" s="286" t="s">
        <v>2095</v>
      </c>
      <c r="F16" s="286" t="s">
        <v>2066</v>
      </c>
      <c r="G16" s="286" t="s">
        <v>2089</v>
      </c>
    </row>
    <row r="17" spans="1:9" hidden="1">
      <c r="A17" s="235" t="s">
        <v>39</v>
      </c>
      <c r="B17" s="235">
        <v>42</v>
      </c>
      <c r="C17" s="235" t="s">
        <v>13</v>
      </c>
      <c r="D17" s="235" t="s">
        <v>118</v>
      </c>
      <c r="E17" s="235" t="s">
        <v>40</v>
      </c>
      <c r="F17" s="235" t="s">
        <v>14</v>
      </c>
      <c r="G17" s="235" t="s">
        <v>34</v>
      </c>
    </row>
    <row r="18" spans="1:9" ht="285.75" customHeight="1">
      <c r="A18" s="21" t="s">
        <v>2049</v>
      </c>
      <c r="B18" s="21">
        <v>70</v>
      </c>
      <c r="C18" s="21" t="s">
        <v>2531</v>
      </c>
      <c r="D18" s="21" t="s">
        <v>2093</v>
      </c>
      <c r="E18" s="21" t="s">
        <v>2082</v>
      </c>
      <c r="F18" s="21" t="s">
        <v>2070</v>
      </c>
      <c r="G18" s="21" t="s">
        <v>2103</v>
      </c>
    </row>
    <row r="19" spans="1:9" ht="292.5">
      <c r="A19" s="21" t="s">
        <v>2052</v>
      </c>
      <c r="B19" s="21">
        <v>69</v>
      </c>
      <c r="C19" s="21" t="s">
        <v>2111</v>
      </c>
      <c r="D19" s="21" t="s">
        <v>2112</v>
      </c>
      <c r="E19" s="21" t="s">
        <v>2113</v>
      </c>
      <c r="F19" s="21" t="s">
        <v>2071</v>
      </c>
      <c r="G19" s="21" t="s">
        <v>2114</v>
      </c>
    </row>
    <row r="20" spans="1:9" ht="130.5" customHeight="1">
      <c r="A20" s="21" t="s">
        <v>2048</v>
      </c>
      <c r="B20" s="21">
        <v>28</v>
      </c>
      <c r="C20" s="21" t="s">
        <v>2542</v>
      </c>
      <c r="D20" s="21" t="s">
        <v>2090</v>
      </c>
      <c r="E20" s="21" t="s">
        <v>2091</v>
      </c>
      <c r="F20" s="21" t="s">
        <v>2102</v>
      </c>
      <c r="G20" s="21" t="s">
        <v>2092</v>
      </c>
    </row>
    <row r="21" spans="1:9" ht="278.25" customHeight="1">
      <c r="A21" s="17" t="s">
        <v>2053</v>
      </c>
      <c r="B21" s="21">
        <v>205</v>
      </c>
      <c r="C21" s="21" t="s">
        <v>2543</v>
      </c>
      <c r="D21" s="21" t="s">
        <v>2115</v>
      </c>
      <c r="E21" s="21" t="s">
        <v>2065</v>
      </c>
      <c r="F21" s="21" t="s">
        <v>2072</v>
      </c>
      <c r="G21" s="21" t="s">
        <v>2116</v>
      </c>
    </row>
    <row r="22" spans="1:9" ht="270">
      <c r="A22" s="21" t="s">
        <v>2054</v>
      </c>
      <c r="B22" s="21">
        <v>243</v>
      </c>
      <c r="C22" s="21" t="s">
        <v>2544</v>
      </c>
      <c r="D22" s="21" t="s">
        <v>2117</v>
      </c>
      <c r="E22" s="21" t="s">
        <v>2118</v>
      </c>
      <c r="F22" s="21" t="s">
        <v>2072</v>
      </c>
      <c r="G22" s="21" t="s">
        <v>2119</v>
      </c>
    </row>
    <row r="23" spans="1:9" ht="213.75">
      <c r="A23" s="63" t="s">
        <v>2051</v>
      </c>
      <c r="B23" s="63">
        <v>441</v>
      </c>
      <c r="C23" s="63" t="s">
        <v>2545</v>
      </c>
      <c r="D23" s="63" t="s">
        <v>2108</v>
      </c>
      <c r="E23" s="63" t="s">
        <v>2064</v>
      </c>
      <c r="F23" s="63" t="s">
        <v>2109</v>
      </c>
      <c r="G23" s="63" t="s">
        <v>2110</v>
      </c>
    </row>
    <row r="24" spans="1:9">
      <c r="A24" s="17"/>
      <c r="B24" s="17"/>
      <c r="C24" s="17"/>
      <c r="D24" s="17"/>
      <c r="E24" s="17"/>
      <c r="F24" s="17"/>
      <c r="G24" s="17"/>
    </row>
    <row r="25" spans="1:9">
      <c r="A25" s="17"/>
      <c r="B25" s="17"/>
      <c r="C25" s="17"/>
      <c r="D25" s="17"/>
      <c r="E25" s="17"/>
      <c r="F25" s="17"/>
      <c r="G25" s="17"/>
    </row>
    <row r="26" spans="1:9">
      <c r="A26" s="284" t="s">
        <v>1597</v>
      </c>
      <c r="B26" s="284" t="s">
        <v>1598</v>
      </c>
      <c r="C26" s="284"/>
    </row>
    <row r="27" spans="1:9">
      <c r="A27" s="284" t="s">
        <v>1711</v>
      </c>
      <c r="B27" s="284" t="s">
        <v>1713</v>
      </c>
      <c r="C27" s="284"/>
    </row>
    <row r="28" spans="1:9">
      <c r="A28" s="284" t="s">
        <v>1710</v>
      </c>
      <c r="B28" s="284" t="s">
        <v>2513</v>
      </c>
      <c r="C28" s="284"/>
    </row>
    <row r="29" spans="1:9">
      <c r="A29" s="284" t="s">
        <v>2514</v>
      </c>
      <c r="B29" s="284" t="s">
        <v>2515</v>
      </c>
      <c r="C29" s="284"/>
    </row>
    <row r="30" spans="1:9">
      <c r="A30" s="284" t="s">
        <v>2516</v>
      </c>
      <c r="B30" s="284" t="s">
        <v>2517</v>
      </c>
      <c r="C30" s="284"/>
      <c r="D30" s="17"/>
      <c r="E30" s="17"/>
      <c r="F30" s="17"/>
      <c r="G30" s="17"/>
      <c r="H30" s="17"/>
      <c r="I30" s="17"/>
    </row>
    <row r="31" spans="1:9">
      <c r="A31" s="284" t="s">
        <v>2518</v>
      </c>
      <c r="B31" s="284" t="s">
        <v>2519</v>
      </c>
      <c r="C31" s="284"/>
      <c r="D31" s="17"/>
      <c r="E31" s="17"/>
      <c r="F31" s="17"/>
      <c r="G31" s="17"/>
      <c r="H31" s="17"/>
      <c r="I31" s="17"/>
    </row>
    <row r="32" spans="1:9">
      <c r="A32" s="284" t="s">
        <v>2520</v>
      </c>
      <c r="B32" s="284" t="s">
        <v>2521</v>
      </c>
      <c r="C32" s="284"/>
      <c r="D32" s="17"/>
      <c r="E32" s="17"/>
      <c r="F32" s="17"/>
      <c r="G32" s="17"/>
      <c r="H32" s="17"/>
      <c r="I32" s="17"/>
    </row>
    <row r="33" spans="1:9">
      <c r="A33" s="284" t="s">
        <v>1599</v>
      </c>
      <c r="B33" s="284" t="s">
        <v>1600</v>
      </c>
      <c r="C33" s="284"/>
      <c r="D33" s="17"/>
      <c r="E33" s="17"/>
      <c r="F33" s="17"/>
      <c r="G33" s="17"/>
      <c r="H33" s="17"/>
      <c r="I33" s="17"/>
    </row>
    <row r="34" spans="1:9">
      <c r="A34" s="284" t="s">
        <v>1343</v>
      </c>
      <c r="B34" s="284" t="s">
        <v>1298</v>
      </c>
      <c r="C34" s="284"/>
      <c r="D34" s="17"/>
      <c r="E34" s="17"/>
      <c r="F34" s="17"/>
      <c r="G34" s="17"/>
      <c r="H34" s="17"/>
      <c r="I34" s="17"/>
    </row>
    <row r="35" spans="1:9">
      <c r="A35" s="284" t="s">
        <v>2522</v>
      </c>
      <c r="B35" s="284" t="s">
        <v>2523</v>
      </c>
      <c r="C35" s="284"/>
      <c r="D35" s="17"/>
      <c r="E35" s="17"/>
      <c r="F35" s="17"/>
      <c r="G35" s="17"/>
      <c r="H35" s="17"/>
      <c r="I35" s="17"/>
    </row>
    <row r="36" spans="1:9">
      <c r="A36" s="284" t="s">
        <v>2524</v>
      </c>
      <c r="B36" s="284" t="s">
        <v>2532</v>
      </c>
      <c r="C36" s="284"/>
    </row>
    <row r="37" spans="1:9">
      <c r="A37" s="284" t="s">
        <v>2525</v>
      </c>
      <c r="B37" s="284" t="s">
        <v>2526</v>
      </c>
      <c r="C37" s="284"/>
    </row>
    <row r="38" spans="1:9">
      <c r="A38" s="284" t="s">
        <v>1606</v>
      </c>
      <c r="B38" s="284" t="s">
        <v>2527</v>
      </c>
      <c r="C38" s="284"/>
    </row>
    <row r="39" spans="1:9">
      <c r="A39" s="284" t="s">
        <v>2528</v>
      </c>
      <c r="B39" s="284" t="s">
        <v>2529</v>
      </c>
      <c r="C39" s="284"/>
    </row>
  </sheetData>
  <pageMargins left="0" right="0" top="0" bottom="0" header="0" footer="0"/>
  <pageSetup paperSize="9" scale="86" orientation="landscape" r:id="rId1"/>
</worksheet>
</file>

<file path=xl/worksheets/sheet22.xml><?xml version="1.0" encoding="utf-8"?>
<worksheet xmlns="http://schemas.openxmlformats.org/spreadsheetml/2006/main" xmlns:r="http://schemas.openxmlformats.org/officeDocument/2006/relationships">
  <sheetPr codeName="Blad22">
    <tabColor rgb="FF00B050"/>
  </sheetPr>
  <dimension ref="A1:I115"/>
  <sheetViews>
    <sheetView view="pageBreakPreview" zoomScaleNormal="85" zoomScaleSheetLayoutView="100" zoomScalePageLayoutView="75" workbookViewId="0">
      <selection activeCell="B112" sqref="B112"/>
    </sheetView>
  </sheetViews>
  <sheetFormatPr defaultColWidth="8.28515625" defaultRowHeight="11.25"/>
  <cols>
    <col min="1" max="1" width="9.5703125" style="18" bestFit="1" customWidth="1"/>
    <col min="2" max="2" width="12.28515625" style="18" customWidth="1"/>
    <col min="3" max="3" width="3.28515625" style="18" customWidth="1"/>
    <col min="4" max="4" width="6.85546875" style="18" customWidth="1"/>
    <col min="5" max="5" width="26.140625" style="18" customWidth="1"/>
    <col min="6" max="6" width="23.7109375" style="266" customWidth="1"/>
    <col min="7" max="7" width="19.7109375" style="266" customWidth="1"/>
    <col min="8" max="8" width="40.5703125" style="18" customWidth="1"/>
    <col min="9" max="16384" width="8.28515625" style="41"/>
  </cols>
  <sheetData>
    <row r="1" spans="1:8" ht="22.5">
      <c r="A1" s="61" t="s">
        <v>1365</v>
      </c>
      <c r="B1" s="61" t="s">
        <v>35</v>
      </c>
      <c r="C1" s="312" t="s">
        <v>2439</v>
      </c>
      <c r="D1" s="312"/>
      <c r="E1" s="61" t="s">
        <v>30</v>
      </c>
      <c r="F1" s="283" t="s">
        <v>2437</v>
      </c>
      <c r="G1" s="283" t="s">
        <v>2438</v>
      </c>
      <c r="H1" s="61" t="s">
        <v>44</v>
      </c>
    </row>
    <row r="2" spans="1:8" ht="22.5">
      <c r="A2" s="123" t="s">
        <v>2047</v>
      </c>
      <c r="B2" s="102" t="s">
        <v>11</v>
      </c>
      <c r="C2" s="102"/>
      <c r="D2" s="102"/>
      <c r="E2" s="102" t="s">
        <v>71</v>
      </c>
      <c r="F2" s="258" t="s">
        <v>2191</v>
      </c>
      <c r="G2" s="258" t="s">
        <v>2546</v>
      </c>
      <c r="H2" s="102" t="s">
        <v>2352</v>
      </c>
    </row>
    <row r="3" spans="1:8" ht="22.5">
      <c r="A3" s="17"/>
      <c r="B3" s="238" t="s">
        <v>121</v>
      </c>
      <c r="C3" s="238">
        <v>5</v>
      </c>
      <c r="D3" s="238" t="s">
        <v>5</v>
      </c>
      <c r="E3" s="238" t="s">
        <v>69</v>
      </c>
      <c r="F3" s="259" t="s">
        <v>2192</v>
      </c>
      <c r="G3" s="259" t="s">
        <v>2193</v>
      </c>
      <c r="H3" s="238" t="s">
        <v>2353</v>
      </c>
    </row>
    <row r="4" spans="1:8" ht="45">
      <c r="A4" s="17"/>
      <c r="B4" s="103" t="s">
        <v>124</v>
      </c>
      <c r="C4" s="103">
        <v>5</v>
      </c>
      <c r="D4" s="103" t="s">
        <v>5</v>
      </c>
      <c r="E4" s="103" t="s">
        <v>54</v>
      </c>
      <c r="F4" s="260" t="s">
        <v>2194</v>
      </c>
      <c r="G4" s="260" t="s">
        <v>2195</v>
      </c>
      <c r="H4" s="103" t="s">
        <v>2407</v>
      </c>
    </row>
    <row r="5" spans="1:8" ht="33.75">
      <c r="A5" s="17"/>
      <c r="B5" s="103" t="s">
        <v>126</v>
      </c>
      <c r="C5" s="103">
        <v>5</v>
      </c>
      <c r="D5" s="103" t="s">
        <v>5</v>
      </c>
      <c r="E5" s="103" t="s">
        <v>68</v>
      </c>
      <c r="F5" s="260" t="s">
        <v>2196</v>
      </c>
      <c r="G5" s="260"/>
      <c r="H5" s="103" t="s">
        <v>2408</v>
      </c>
    </row>
    <row r="6" spans="1:8" ht="67.5">
      <c r="A6" s="17"/>
      <c r="B6" s="103" t="s">
        <v>1102</v>
      </c>
      <c r="C6" s="103">
        <v>5</v>
      </c>
      <c r="D6" s="103" t="s">
        <v>5</v>
      </c>
      <c r="E6" s="103" t="s">
        <v>70</v>
      </c>
      <c r="F6" s="260" t="s">
        <v>2197</v>
      </c>
      <c r="G6" s="260" t="s">
        <v>2198</v>
      </c>
      <c r="H6" s="103" t="s">
        <v>2354</v>
      </c>
    </row>
    <row r="7" spans="1:8" ht="45">
      <c r="A7" s="17"/>
      <c r="B7" s="103" t="s">
        <v>72</v>
      </c>
      <c r="C7" s="103">
        <v>5</v>
      </c>
      <c r="D7" s="103" t="s">
        <v>5</v>
      </c>
      <c r="E7" s="103" t="s">
        <v>1103</v>
      </c>
      <c r="F7" s="260" t="s">
        <v>2191</v>
      </c>
      <c r="G7" s="260" t="s">
        <v>2198</v>
      </c>
      <c r="H7" s="103" t="s">
        <v>2355</v>
      </c>
    </row>
    <row r="8" spans="1:8" ht="45">
      <c r="A8" s="17"/>
      <c r="B8" s="103" t="s">
        <v>73</v>
      </c>
      <c r="C8" s="103">
        <v>5</v>
      </c>
      <c r="D8" s="103" t="s">
        <v>5</v>
      </c>
      <c r="E8" s="103" t="s">
        <v>74</v>
      </c>
      <c r="F8" s="260" t="s">
        <v>2199</v>
      </c>
      <c r="G8" s="260" t="s">
        <v>2157</v>
      </c>
      <c r="H8" s="103" t="s">
        <v>2409</v>
      </c>
    </row>
    <row r="9" spans="1:8" ht="33.75">
      <c r="A9" s="83"/>
      <c r="B9" s="114" t="s">
        <v>75</v>
      </c>
      <c r="C9" s="114">
        <v>5</v>
      </c>
      <c r="D9" s="114" t="s">
        <v>5</v>
      </c>
      <c r="E9" s="114" t="s">
        <v>76</v>
      </c>
      <c r="F9" s="257" t="s">
        <v>2200</v>
      </c>
      <c r="G9" s="257" t="s">
        <v>2201</v>
      </c>
      <c r="H9" s="114" t="s">
        <v>2410</v>
      </c>
    </row>
    <row r="10" spans="1:8" s="248" customFormat="1" ht="22.5">
      <c r="A10" s="123" t="s">
        <v>2057</v>
      </c>
      <c r="B10" s="244" t="s">
        <v>121</v>
      </c>
      <c r="C10" s="244">
        <v>4</v>
      </c>
      <c r="D10" s="244" t="s">
        <v>5</v>
      </c>
      <c r="E10" s="244" t="s">
        <v>106</v>
      </c>
      <c r="F10" s="265" t="s">
        <v>2262</v>
      </c>
      <c r="G10" s="265" t="s">
        <v>2263</v>
      </c>
      <c r="H10" s="244" t="s">
        <v>2370</v>
      </c>
    </row>
    <row r="11" spans="1:8" s="248" customFormat="1" ht="45">
      <c r="A11" s="82"/>
      <c r="B11" s="241" t="s">
        <v>124</v>
      </c>
      <c r="C11" s="241">
        <v>4</v>
      </c>
      <c r="D11" s="241" t="s">
        <v>5</v>
      </c>
      <c r="E11" s="241" t="s">
        <v>2148</v>
      </c>
      <c r="F11" s="263" t="s">
        <v>2264</v>
      </c>
      <c r="G11" s="263" t="s">
        <v>2265</v>
      </c>
      <c r="H11" s="241" t="s">
        <v>2426</v>
      </c>
    </row>
    <row r="12" spans="1:8" s="248" customFormat="1" ht="45">
      <c r="A12" s="82"/>
      <c r="B12" s="239" t="s">
        <v>124</v>
      </c>
      <c r="C12" s="249">
        <v>4</v>
      </c>
      <c r="D12" s="239" t="s">
        <v>5</v>
      </c>
      <c r="E12" s="239" t="s">
        <v>101</v>
      </c>
      <c r="F12" s="262" t="s">
        <v>2266</v>
      </c>
      <c r="G12" s="262" t="s">
        <v>2267</v>
      </c>
      <c r="H12" s="239" t="s">
        <v>2427</v>
      </c>
    </row>
    <row r="13" spans="1:8" s="248" customFormat="1" ht="45">
      <c r="A13" s="83"/>
      <c r="B13" s="240" t="s">
        <v>127</v>
      </c>
      <c r="C13" s="250" t="s">
        <v>183</v>
      </c>
      <c r="D13" s="240" t="s">
        <v>5</v>
      </c>
      <c r="E13" s="240" t="s">
        <v>101</v>
      </c>
      <c r="F13" s="250" t="s">
        <v>2268</v>
      </c>
      <c r="G13" s="250" t="s">
        <v>2269</v>
      </c>
      <c r="H13" s="240" t="s">
        <v>2428</v>
      </c>
    </row>
    <row r="14" spans="1:8" ht="22.5">
      <c r="A14" s="86" t="s">
        <v>2045</v>
      </c>
      <c r="B14" s="86" t="s">
        <v>11</v>
      </c>
      <c r="C14" s="86">
        <v>5</v>
      </c>
      <c r="D14" s="86" t="s">
        <v>5</v>
      </c>
      <c r="E14" s="86"/>
      <c r="F14" s="110" t="s">
        <v>2166</v>
      </c>
      <c r="G14" s="110" t="s">
        <v>2167</v>
      </c>
      <c r="H14" s="86" t="s">
        <v>2344</v>
      </c>
    </row>
    <row r="15" spans="1:8" ht="22.5">
      <c r="A15" s="17"/>
      <c r="B15" s="238" t="s">
        <v>121</v>
      </c>
      <c r="C15" s="238">
        <v>5</v>
      </c>
      <c r="D15" s="238" t="s">
        <v>5</v>
      </c>
      <c r="E15" s="238" t="s">
        <v>55</v>
      </c>
      <c r="F15" s="259" t="s">
        <v>2168</v>
      </c>
      <c r="G15" s="259" t="s">
        <v>2169</v>
      </c>
      <c r="H15" s="238" t="s">
        <v>2345</v>
      </c>
    </row>
    <row r="16" spans="1:8" ht="45">
      <c r="A16" s="17"/>
      <c r="B16" s="103" t="s">
        <v>124</v>
      </c>
      <c r="C16" s="103">
        <v>5</v>
      </c>
      <c r="D16" s="103" t="s">
        <v>5</v>
      </c>
      <c r="E16" s="103" t="s">
        <v>54</v>
      </c>
      <c r="F16" s="260" t="s">
        <v>2170</v>
      </c>
      <c r="G16" s="260" t="s">
        <v>2171</v>
      </c>
      <c r="H16" s="103" t="s">
        <v>2404</v>
      </c>
    </row>
    <row r="17" spans="1:8" ht="33.75">
      <c r="A17" s="17"/>
      <c r="B17" s="17" t="s">
        <v>124</v>
      </c>
      <c r="C17" s="17">
        <v>5</v>
      </c>
      <c r="D17" s="17" t="s">
        <v>5</v>
      </c>
      <c r="E17" s="17" t="s">
        <v>10</v>
      </c>
      <c r="F17" s="256" t="s">
        <v>2172</v>
      </c>
      <c r="G17" s="256" t="s">
        <v>2173</v>
      </c>
      <c r="H17" s="17" t="s">
        <v>2405</v>
      </c>
    </row>
    <row r="18" spans="1:8" ht="22.5">
      <c r="A18" s="17"/>
      <c r="B18" s="114" t="s">
        <v>50</v>
      </c>
      <c r="C18" s="114">
        <v>5</v>
      </c>
      <c r="D18" s="114" t="s">
        <v>5</v>
      </c>
      <c r="E18" s="114" t="s">
        <v>56</v>
      </c>
      <c r="F18" s="257" t="s">
        <v>2174</v>
      </c>
      <c r="G18" s="257" t="s">
        <v>2175</v>
      </c>
      <c r="H18" s="114" t="s">
        <v>2346</v>
      </c>
    </row>
    <row r="19" spans="1:8" ht="22.5">
      <c r="A19" s="21"/>
      <c r="B19" s="21" t="s">
        <v>46</v>
      </c>
      <c r="C19" s="21">
        <v>5</v>
      </c>
      <c r="D19" s="21" t="s">
        <v>5</v>
      </c>
      <c r="E19" s="21" t="s">
        <v>57</v>
      </c>
      <c r="F19" s="261" t="s">
        <v>2176</v>
      </c>
      <c r="G19" s="261" t="s">
        <v>2177</v>
      </c>
      <c r="H19" s="21" t="s">
        <v>2347</v>
      </c>
    </row>
    <row r="20" spans="1:8" ht="22.5">
      <c r="A20" s="86" t="s">
        <v>2058</v>
      </c>
      <c r="B20" s="102" t="s">
        <v>1302</v>
      </c>
      <c r="C20" s="102">
        <v>2</v>
      </c>
      <c r="D20" s="102" t="s">
        <v>5</v>
      </c>
      <c r="E20" s="102" t="s">
        <v>101</v>
      </c>
      <c r="F20" s="258" t="s">
        <v>2270</v>
      </c>
      <c r="G20" s="269" t="s">
        <v>2271</v>
      </c>
      <c r="H20" s="102" t="s">
        <v>2429</v>
      </c>
    </row>
    <row r="21" spans="1:8">
      <c r="A21" s="287"/>
      <c r="B21" s="287" t="s">
        <v>46</v>
      </c>
      <c r="C21" s="21">
        <v>2</v>
      </c>
      <c r="D21" s="21" t="s">
        <v>5</v>
      </c>
      <c r="E21" s="21" t="s">
        <v>107</v>
      </c>
      <c r="F21" s="261" t="s">
        <v>2272</v>
      </c>
      <c r="G21" s="261" t="s">
        <v>2272</v>
      </c>
      <c r="H21" s="21" t="s">
        <v>2371</v>
      </c>
    </row>
    <row r="22" spans="1:8" ht="22.5">
      <c r="A22" s="18" t="s">
        <v>2060</v>
      </c>
      <c r="B22" s="18" t="s">
        <v>49</v>
      </c>
      <c r="C22" s="18">
        <v>2</v>
      </c>
      <c r="D22" s="18" t="s">
        <v>5</v>
      </c>
      <c r="E22" s="238" t="s">
        <v>2027</v>
      </c>
      <c r="F22" s="256" t="s">
        <v>2329</v>
      </c>
      <c r="G22" s="270" t="s">
        <v>2330</v>
      </c>
      <c r="H22" s="18" t="s">
        <v>2436</v>
      </c>
    </row>
    <row r="23" spans="1:8" ht="22.5">
      <c r="B23" s="113" t="s">
        <v>2028</v>
      </c>
      <c r="C23" s="113">
        <v>2</v>
      </c>
      <c r="D23" s="113" t="s">
        <v>5</v>
      </c>
      <c r="E23" s="113" t="s">
        <v>2029</v>
      </c>
      <c r="F23" s="267" t="s">
        <v>2331</v>
      </c>
      <c r="G23" s="267" t="s">
        <v>2334</v>
      </c>
      <c r="H23" s="113" t="s">
        <v>2395</v>
      </c>
    </row>
    <row r="24" spans="1:8" ht="22.5">
      <c r="B24" s="113" t="s">
        <v>2030</v>
      </c>
      <c r="C24" s="113" t="s">
        <v>1343</v>
      </c>
      <c r="D24" s="113"/>
      <c r="E24" s="113"/>
      <c r="F24" s="267" t="s">
        <v>2332</v>
      </c>
      <c r="G24" s="267" t="s">
        <v>2333</v>
      </c>
      <c r="H24" s="113" t="s">
        <v>2396</v>
      </c>
    </row>
    <row r="25" spans="1:8" ht="23.25" customHeight="1">
      <c r="B25" s="113" t="s">
        <v>2031</v>
      </c>
      <c r="C25" s="113">
        <v>2</v>
      </c>
      <c r="D25" s="113" t="s">
        <v>5</v>
      </c>
      <c r="E25" s="113"/>
      <c r="F25" s="267" t="s">
        <v>2335</v>
      </c>
      <c r="G25" s="267" t="s">
        <v>2336</v>
      </c>
      <c r="H25" s="113" t="s">
        <v>2397</v>
      </c>
    </row>
    <row r="26" spans="1:8" ht="22.5">
      <c r="B26" s="113" t="s">
        <v>2032</v>
      </c>
      <c r="C26" s="113">
        <v>2</v>
      </c>
      <c r="D26" s="113" t="s">
        <v>5</v>
      </c>
      <c r="E26" s="113"/>
      <c r="F26" s="267" t="s">
        <v>2337</v>
      </c>
      <c r="G26" s="267" t="s">
        <v>2257</v>
      </c>
      <c r="H26" s="113" t="s">
        <v>2398</v>
      </c>
    </row>
    <row r="27" spans="1:8" ht="22.5" customHeight="1">
      <c r="B27" s="113" t="s">
        <v>2024</v>
      </c>
      <c r="C27" s="113">
        <v>2</v>
      </c>
      <c r="D27" s="113" t="s">
        <v>5</v>
      </c>
      <c r="E27" s="113"/>
      <c r="F27" s="267" t="s">
        <v>2338</v>
      </c>
      <c r="G27" s="267" t="s">
        <v>2334</v>
      </c>
      <c r="H27" s="113" t="s">
        <v>2399</v>
      </c>
    </row>
    <row r="28" spans="1:8" ht="22.5">
      <c r="B28" s="113" t="s">
        <v>11</v>
      </c>
      <c r="C28" s="113">
        <v>8</v>
      </c>
      <c r="D28" s="113" t="s">
        <v>5</v>
      </c>
      <c r="E28" s="113"/>
      <c r="F28" s="267" t="s">
        <v>2339</v>
      </c>
      <c r="G28" s="267" t="s">
        <v>2257</v>
      </c>
      <c r="H28" s="113" t="s">
        <v>2400</v>
      </c>
    </row>
    <row r="29" spans="1:8" ht="22.5">
      <c r="A29" s="287"/>
      <c r="B29" s="290" t="s">
        <v>2033</v>
      </c>
      <c r="C29" s="290">
        <v>2</v>
      </c>
      <c r="D29" s="290" t="s">
        <v>5</v>
      </c>
      <c r="E29" s="290"/>
      <c r="F29" s="291" t="s">
        <v>2340</v>
      </c>
      <c r="G29" s="291" t="s">
        <v>2257</v>
      </c>
      <c r="H29" s="290" t="s">
        <v>2401</v>
      </c>
    </row>
    <row r="30" spans="1:8" ht="33.75">
      <c r="A30" s="18" t="s">
        <v>2023</v>
      </c>
      <c r="B30" s="18" t="s">
        <v>49</v>
      </c>
      <c r="C30" s="18">
        <v>2</v>
      </c>
      <c r="D30" s="18" t="s">
        <v>5</v>
      </c>
      <c r="E30" s="18" t="s">
        <v>68</v>
      </c>
      <c r="F30" s="266" t="s">
        <v>2320</v>
      </c>
      <c r="G30" s="266" t="s">
        <v>2321</v>
      </c>
      <c r="H30" s="18" t="s">
        <v>2435</v>
      </c>
    </row>
    <row r="31" spans="1:8" ht="33.75">
      <c r="B31" s="103" t="s">
        <v>11</v>
      </c>
      <c r="C31" s="103" t="s">
        <v>1343</v>
      </c>
      <c r="D31" s="103"/>
      <c r="E31" s="103"/>
      <c r="F31" s="260" t="s">
        <v>2322</v>
      </c>
      <c r="G31" s="260" t="s">
        <v>2323</v>
      </c>
      <c r="H31" s="103" t="s">
        <v>2393</v>
      </c>
    </row>
    <row r="32" spans="1:8" ht="33.75">
      <c r="B32" s="103" t="s">
        <v>62</v>
      </c>
      <c r="C32" s="103" t="s">
        <v>1343</v>
      </c>
      <c r="D32" s="103"/>
      <c r="E32" s="103"/>
      <c r="F32" s="260" t="s">
        <v>2324</v>
      </c>
      <c r="G32" s="260" t="s">
        <v>2325</v>
      </c>
      <c r="H32" s="103" t="s">
        <v>2392</v>
      </c>
    </row>
    <row r="33" spans="1:8" ht="33.75">
      <c r="B33" s="103" t="s">
        <v>2024</v>
      </c>
      <c r="C33" s="103" t="s">
        <v>1343</v>
      </c>
      <c r="D33" s="103"/>
      <c r="E33" s="103"/>
      <c r="F33" s="260" t="s">
        <v>2326</v>
      </c>
      <c r="G33" s="260" t="s">
        <v>2211</v>
      </c>
      <c r="H33" s="103" t="s">
        <v>2391</v>
      </c>
    </row>
    <row r="34" spans="1:8" ht="45">
      <c r="A34" s="21"/>
      <c r="B34" s="114" t="s">
        <v>2025</v>
      </c>
      <c r="C34" s="114" t="s">
        <v>1343</v>
      </c>
      <c r="D34" s="114"/>
      <c r="E34" s="114" t="s">
        <v>2026</v>
      </c>
      <c r="F34" s="257" t="s">
        <v>2328</v>
      </c>
      <c r="G34" s="257" t="s">
        <v>2327</v>
      </c>
      <c r="H34" s="114" t="s">
        <v>2394</v>
      </c>
    </row>
    <row r="35" spans="1:8" ht="22.5">
      <c r="A35" s="86" t="s">
        <v>2046</v>
      </c>
      <c r="B35" s="289" t="s">
        <v>121</v>
      </c>
      <c r="C35" s="289">
        <v>7</v>
      </c>
      <c r="D35" s="289" t="s">
        <v>5</v>
      </c>
      <c r="E35" s="289" t="s">
        <v>58</v>
      </c>
      <c r="F35" s="292" t="s">
        <v>2178</v>
      </c>
      <c r="G35" s="292" t="s">
        <v>2179</v>
      </c>
      <c r="H35" s="289" t="s">
        <v>2348</v>
      </c>
    </row>
    <row r="36" spans="1:8" ht="22.5">
      <c r="A36" s="17"/>
      <c r="B36" s="103" t="s">
        <v>121</v>
      </c>
      <c r="C36" s="103">
        <v>7</v>
      </c>
      <c r="D36" s="103" t="s">
        <v>5</v>
      </c>
      <c r="E36" s="103" t="s">
        <v>119</v>
      </c>
      <c r="F36" s="260" t="s">
        <v>2180</v>
      </c>
      <c r="G36" s="260" t="s">
        <v>2181</v>
      </c>
      <c r="H36" s="103" t="s">
        <v>2406</v>
      </c>
    </row>
    <row r="37" spans="1:8" ht="45">
      <c r="A37" s="17"/>
      <c r="B37" s="103" t="s">
        <v>124</v>
      </c>
      <c r="C37" s="103">
        <v>7</v>
      </c>
      <c r="D37" s="103" t="s">
        <v>5</v>
      </c>
      <c r="E37" s="103" t="s">
        <v>59</v>
      </c>
      <c r="F37" s="260" t="s">
        <v>2182</v>
      </c>
      <c r="G37" s="260" t="s">
        <v>2183</v>
      </c>
      <c r="H37" s="103" t="s">
        <v>125</v>
      </c>
    </row>
    <row r="38" spans="1:8" ht="45">
      <c r="A38" s="17"/>
      <c r="B38" s="103" t="s">
        <v>8</v>
      </c>
      <c r="C38" s="103">
        <v>7</v>
      </c>
      <c r="D38" s="103" t="s">
        <v>5</v>
      </c>
      <c r="E38" s="103" t="s">
        <v>60</v>
      </c>
      <c r="F38" s="260" t="s">
        <v>2184</v>
      </c>
      <c r="G38" s="260" t="s">
        <v>2179</v>
      </c>
      <c r="H38" s="103" t="s">
        <v>61</v>
      </c>
    </row>
    <row r="39" spans="1:8" ht="22.5">
      <c r="A39" s="17"/>
      <c r="B39" s="103" t="s">
        <v>62</v>
      </c>
      <c r="C39" s="103">
        <v>7</v>
      </c>
      <c r="D39" s="103" t="s">
        <v>5</v>
      </c>
      <c r="E39" s="103" t="s">
        <v>63</v>
      </c>
      <c r="F39" s="260" t="s">
        <v>2185</v>
      </c>
      <c r="G39" s="260" t="s">
        <v>2186</v>
      </c>
      <c r="H39" s="103" t="s">
        <v>2349</v>
      </c>
    </row>
    <row r="40" spans="1:8" ht="33.75">
      <c r="A40" s="17"/>
      <c r="B40" s="103" t="s">
        <v>64</v>
      </c>
      <c r="C40" s="103">
        <v>7</v>
      </c>
      <c r="D40" s="103" t="s">
        <v>5</v>
      </c>
      <c r="E40" s="103" t="s">
        <v>65</v>
      </c>
      <c r="F40" s="260" t="s">
        <v>2187</v>
      </c>
      <c r="G40" s="260" t="s">
        <v>2188</v>
      </c>
      <c r="H40" s="103" t="s">
        <v>2350</v>
      </c>
    </row>
    <row r="41" spans="1:8" ht="22.5">
      <c r="A41" s="21"/>
      <c r="B41" s="21" t="s">
        <v>66</v>
      </c>
      <c r="C41" s="21">
        <v>7</v>
      </c>
      <c r="D41" s="21" t="s">
        <v>5</v>
      </c>
      <c r="E41" s="21" t="s">
        <v>67</v>
      </c>
      <c r="F41" s="261" t="s">
        <v>2189</v>
      </c>
      <c r="G41" s="261" t="s">
        <v>2190</v>
      </c>
      <c r="H41" s="21" t="s">
        <v>2351</v>
      </c>
    </row>
    <row r="42" spans="1:8" s="248" customFormat="1" ht="33.75">
      <c r="A42" s="123" t="s">
        <v>2055</v>
      </c>
      <c r="B42" s="239" t="s">
        <v>7</v>
      </c>
      <c r="C42" s="239">
        <v>2</v>
      </c>
      <c r="D42" s="239" t="s">
        <v>5</v>
      </c>
      <c r="E42" s="239" t="s">
        <v>101</v>
      </c>
      <c r="F42" s="262" t="s">
        <v>2259</v>
      </c>
      <c r="G42" s="262" t="s">
        <v>2258</v>
      </c>
      <c r="H42" s="239" t="s">
        <v>102</v>
      </c>
    </row>
    <row r="43" spans="1:8" s="248" customFormat="1" ht="45">
      <c r="A43" s="83"/>
      <c r="B43" s="240" t="s">
        <v>103</v>
      </c>
      <c r="C43" s="240">
        <v>7</v>
      </c>
      <c r="D43" s="240" t="s">
        <v>5</v>
      </c>
      <c r="E43" s="240" t="s">
        <v>104</v>
      </c>
      <c r="F43" s="250" t="s">
        <v>2260</v>
      </c>
      <c r="G43" s="250" t="s">
        <v>2261</v>
      </c>
      <c r="H43" s="240" t="s">
        <v>105</v>
      </c>
    </row>
    <row r="44" spans="1:8" ht="33.75">
      <c r="A44" s="86" t="s">
        <v>2153</v>
      </c>
      <c r="B44" s="238" t="s">
        <v>124</v>
      </c>
      <c r="C44" s="238">
        <v>7</v>
      </c>
      <c r="D44" s="238" t="s">
        <v>5</v>
      </c>
      <c r="E44" s="238" t="s">
        <v>101</v>
      </c>
      <c r="F44" s="259" t="s">
        <v>2273</v>
      </c>
      <c r="G44" s="259" t="s">
        <v>2274</v>
      </c>
      <c r="H44" s="238" t="s">
        <v>2430</v>
      </c>
    </row>
    <row r="45" spans="1:8">
      <c r="B45" s="103" t="s">
        <v>121</v>
      </c>
      <c r="C45" s="103">
        <v>7</v>
      </c>
      <c r="D45" s="103" t="s">
        <v>5</v>
      </c>
      <c r="E45" s="103" t="s">
        <v>1293</v>
      </c>
      <c r="F45" s="260" t="s">
        <v>2275</v>
      </c>
      <c r="G45" s="260" t="s">
        <v>2276</v>
      </c>
      <c r="H45" s="103" t="s">
        <v>2372</v>
      </c>
    </row>
    <row r="46" spans="1:8" ht="33.75">
      <c r="B46" s="103" t="s">
        <v>1294</v>
      </c>
      <c r="C46" s="103">
        <v>30</v>
      </c>
      <c r="D46" s="103" t="s">
        <v>5</v>
      </c>
      <c r="E46" s="103" t="s">
        <v>1317</v>
      </c>
      <c r="F46" s="260" t="s">
        <v>1343</v>
      </c>
      <c r="G46" s="260" t="s">
        <v>1343</v>
      </c>
      <c r="H46" s="245" t="s">
        <v>2373</v>
      </c>
    </row>
    <row r="47" spans="1:8" ht="22.5">
      <c r="B47" s="103" t="s">
        <v>46</v>
      </c>
      <c r="C47" s="251" t="s">
        <v>1343</v>
      </c>
      <c r="D47" s="103"/>
      <c r="E47" s="103" t="s">
        <v>1299</v>
      </c>
      <c r="F47" s="260" t="s">
        <v>2277</v>
      </c>
      <c r="G47" s="260" t="s">
        <v>2278</v>
      </c>
      <c r="H47" s="103" t="s">
        <v>2374</v>
      </c>
    </row>
    <row r="48" spans="1:8" ht="22.5">
      <c r="B48" s="103" t="s">
        <v>1295</v>
      </c>
      <c r="C48" s="251" t="s">
        <v>1343</v>
      </c>
      <c r="D48" s="103"/>
      <c r="E48" s="103" t="s">
        <v>1295</v>
      </c>
      <c r="F48" s="260" t="s">
        <v>2279</v>
      </c>
      <c r="G48" s="260" t="s">
        <v>2280</v>
      </c>
      <c r="H48" s="103" t="s">
        <v>2375</v>
      </c>
    </row>
    <row r="49" spans="1:8" ht="33.75">
      <c r="B49" s="103" t="s">
        <v>1296</v>
      </c>
      <c r="C49" s="251" t="s">
        <v>1343</v>
      </c>
      <c r="D49" s="103"/>
      <c r="E49" s="103" t="s">
        <v>1297</v>
      </c>
      <c r="F49" s="260" t="s">
        <v>2281</v>
      </c>
      <c r="G49" s="260" t="s">
        <v>2282</v>
      </c>
      <c r="H49" s="103" t="s">
        <v>2376</v>
      </c>
    </row>
    <row r="50" spans="1:8" ht="33.75">
      <c r="A50" s="17"/>
      <c r="B50" s="103" t="s">
        <v>1309</v>
      </c>
      <c r="C50" s="252" t="s">
        <v>1343</v>
      </c>
      <c r="D50" s="103"/>
      <c r="E50" s="103" t="s">
        <v>1326</v>
      </c>
      <c r="F50" s="260" t="s">
        <v>2283</v>
      </c>
      <c r="G50" s="260" t="s">
        <v>2284</v>
      </c>
      <c r="H50" s="103" t="s">
        <v>2431</v>
      </c>
    </row>
    <row r="51" spans="1:8" ht="33.75">
      <c r="A51" s="17"/>
      <c r="B51" s="114" t="s">
        <v>1300</v>
      </c>
      <c r="C51" s="114" t="s">
        <v>1343</v>
      </c>
      <c r="D51" s="114"/>
      <c r="E51" s="114" t="s">
        <v>1301</v>
      </c>
      <c r="F51" s="257" t="s">
        <v>2285</v>
      </c>
      <c r="G51" s="257" t="s">
        <v>2284</v>
      </c>
      <c r="H51" s="114" t="s">
        <v>53</v>
      </c>
    </row>
    <row r="52" spans="1:8">
      <c r="A52" s="21"/>
      <c r="B52" s="114" t="s">
        <v>11</v>
      </c>
      <c r="C52" s="114" t="s">
        <v>1343</v>
      </c>
      <c r="D52" s="114"/>
      <c r="E52" s="114" t="s">
        <v>1319</v>
      </c>
      <c r="F52" s="257" t="s">
        <v>2286</v>
      </c>
      <c r="G52" s="257" t="s">
        <v>2282</v>
      </c>
      <c r="H52" s="114" t="s">
        <v>53</v>
      </c>
    </row>
    <row r="53" spans="1:8" ht="33.75">
      <c r="A53" s="18" t="s">
        <v>2135</v>
      </c>
      <c r="B53" s="238" t="s">
        <v>124</v>
      </c>
      <c r="C53" s="238">
        <v>7</v>
      </c>
      <c r="D53" s="238" t="s">
        <v>5</v>
      </c>
      <c r="E53" s="238" t="s">
        <v>101</v>
      </c>
      <c r="F53" s="259" t="s">
        <v>2287</v>
      </c>
      <c r="G53" s="259" t="s">
        <v>2288</v>
      </c>
      <c r="H53" s="238" t="s">
        <v>2377</v>
      </c>
    </row>
    <row r="54" spans="1:8">
      <c r="B54" s="103" t="s">
        <v>121</v>
      </c>
      <c r="C54" s="103">
        <v>7</v>
      </c>
      <c r="D54" s="103" t="s">
        <v>5</v>
      </c>
      <c r="E54" s="103" t="s">
        <v>1293</v>
      </c>
      <c r="F54" s="260" t="s">
        <v>2289</v>
      </c>
      <c r="G54" s="260" t="s">
        <v>2290</v>
      </c>
      <c r="H54" s="103" t="s">
        <v>2378</v>
      </c>
    </row>
    <row r="55" spans="1:8" ht="33.75">
      <c r="B55" s="103" t="s">
        <v>1294</v>
      </c>
      <c r="C55" s="103">
        <v>30</v>
      </c>
      <c r="D55" s="103" t="s">
        <v>5</v>
      </c>
      <c r="E55" s="103" t="s">
        <v>1318</v>
      </c>
      <c r="F55" s="268" t="s">
        <v>2291</v>
      </c>
      <c r="G55" s="268" t="s">
        <v>2292</v>
      </c>
      <c r="H55" s="245" t="s">
        <v>2379</v>
      </c>
    </row>
    <row r="56" spans="1:8" ht="22.5">
      <c r="B56" s="103" t="s">
        <v>1307</v>
      </c>
      <c r="C56" s="103" t="s">
        <v>1343</v>
      </c>
      <c r="D56" s="103"/>
      <c r="E56" s="103" t="s">
        <v>1306</v>
      </c>
      <c r="F56" s="260" t="s">
        <v>2293</v>
      </c>
      <c r="G56" s="260" t="s">
        <v>2294</v>
      </c>
      <c r="H56" s="103" t="s">
        <v>2380</v>
      </c>
    </row>
    <row r="57" spans="1:8" ht="22.5">
      <c r="B57" s="103" t="s">
        <v>1321</v>
      </c>
      <c r="C57" s="103" t="s">
        <v>1343</v>
      </c>
      <c r="D57" s="103"/>
      <c r="E57" s="103" t="s">
        <v>1303</v>
      </c>
      <c r="F57" s="260" t="s">
        <v>2295</v>
      </c>
      <c r="G57" s="260" t="s">
        <v>2296</v>
      </c>
      <c r="H57" s="103" t="s">
        <v>2381</v>
      </c>
    </row>
    <row r="58" spans="1:8" ht="33.75">
      <c r="B58" s="103" t="s">
        <v>1305</v>
      </c>
      <c r="C58" s="103" t="s">
        <v>1343</v>
      </c>
      <c r="D58" s="103"/>
      <c r="E58" s="103" t="s">
        <v>1305</v>
      </c>
      <c r="F58" s="260" t="s">
        <v>2297</v>
      </c>
      <c r="G58" s="260" t="s">
        <v>2298</v>
      </c>
      <c r="H58" s="103" t="s">
        <v>2382</v>
      </c>
    </row>
    <row r="59" spans="1:8" ht="33.75">
      <c r="B59" s="103" t="s">
        <v>1308</v>
      </c>
      <c r="C59" s="103" t="s">
        <v>1343</v>
      </c>
      <c r="D59" s="103"/>
      <c r="E59" s="103" t="s">
        <v>1304</v>
      </c>
      <c r="F59" s="260" t="s">
        <v>2299</v>
      </c>
      <c r="G59" s="260" t="s">
        <v>2300</v>
      </c>
      <c r="H59" s="103" t="s">
        <v>2383</v>
      </c>
    </row>
    <row r="60" spans="1:8" ht="33.75">
      <c r="B60" s="103" t="s">
        <v>1309</v>
      </c>
      <c r="C60" s="103" t="s">
        <v>1343</v>
      </c>
      <c r="D60" s="103"/>
      <c r="E60" s="103" t="s">
        <v>1325</v>
      </c>
      <c r="F60" s="260" t="s">
        <v>2301</v>
      </c>
      <c r="G60" s="260" t="s">
        <v>2302</v>
      </c>
      <c r="H60" s="253" t="s">
        <v>2384</v>
      </c>
    </row>
    <row r="61" spans="1:8" ht="33.75">
      <c r="A61" s="21"/>
      <c r="B61" s="21" t="s">
        <v>1300</v>
      </c>
      <c r="C61" s="21" t="s">
        <v>1343</v>
      </c>
      <c r="D61" s="21"/>
      <c r="E61" s="21" t="s">
        <v>1310</v>
      </c>
      <c r="F61" s="261" t="s">
        <v>2303</v>
      </c>
      <c r="G61" s="261" t="s">
        <v>2284</v>
      </c>
      <c r="H61" s="21" t="s">
        <v>1311</v>
      </c>
    </row>
    <row r="62" spans="1:8" ht="22.5">
      <c r="A62" s="86" t="s">
        <v>2061</v>
      </c>
      <c r="B62" s="102" t="s">
        <v>124</v>
      </c>
      <c r="C62" s="102">
        <v>7</v>
      </c>
      <c r="D62" s="102" t="s">
        <v>5</v>
      </c>
      <c r="E62" s="102" t="s">
        <v>101</v>
      </c>
      <c r="F62" s="258" t="s">
        <v>2304</v>
      </c>
      <c r="G62" s="258" t="s">
        <v>2305</v>
      </c>
      <c r="H62" s="254" t="s">
        <v>2432</v>
      </c>
    </row>
    <row r="63" spans="1:8" ht="33.75">
      <c r="B63" s="103" t="s">
        <v>127</v>
      </c>
      <c r="C63" s="103">
        <v>60</v>
      </c>
      <c r="D63" s="103" t="s">
        <v>5</v>
      </c>
      <c r="E63" s="239" t="s">
        <v>2149</v>
      </c>
      <c r="F63" s="262" t="s">
        <v>1312</v>
      </c>
      <c r="G63" s="262" t="s">
        <v>1313</v>
      </c>
      <c r="H63" s="253" t="s">
        <v>2433</v>
      </c>
    </row>
    <row r="64" spans="1:8">
      <c r="B64" s="103" t="s">
        <v>121</v>
      </c>
      <c r="C64" s="103">
        <v>7</v>
      </c>
      <c r="D64" s="103" t="s">
        <v>5</v>
      </c>
      <c r="E64" s="103" t="s">
        <v>1293</v>
      </c>
      <c r="F64" s="260" t="s">
        <v>2306</v>
      </c>
      <c r="G64" s="260" t="s">
        <v>2307</v>
      </c>
      <c r="H64" s="253" t="s">
        <v>2385</v>
      </c>
    </row>
    <row r="65" spans="1:8">
      <c r="B65" s="103" t="s">
        <v>1316</v>
      </c>
      <c r="C65" s="103">
        <v>60</v>
      </c>
      <c r="D65" s="103" t="s">
        <v>5</v>
      </c>
      <c r="E65" s="103" t="s">
        <v>1293</v>
      </c>
      <c r="F65" s="260" t="s">
        <v>2308</v>
      </c>
      <c r="G65" s="260" t="s">
        <v>2309</v>
      </c>
      <c r="H65" s="253" t="s">
        <v>2386</v>
      </c>
    </row>
    <row r="66" spans="1:8" ht="22.5">
      <c r="B66" s="103" t="s">
        <v>1314</v>
      </c>
      <c r="C66" s="103" t="s">
        <v>1343</v>
      </c>
      <c r="D66" s="103"/>
      <c r="E66" s="103" t="s">
        <v>1315</v>
      </c>
      <c r="F66" s="260" t="s">
        <v>2310</v>
      </c>
      <c r="G66" s="260" t="s">
        <v>2311</v>
      </c>
      <c r="H66" s="103" t="s">
        <v>2387</v>
      </c>
    </row>
    <row r="67" spans="1:8" ht="33.75">
      <c r="A67" s="17"/>
      <c r="B67" s="103" t="s">
        <v>1294</v>
      </c>
      <c r="C67" s="103">
        <v>28</v>
      </c>
      <c r="D67" s="103" t="s">
        <v>5</v>
      </c>
      <c r="E67" s="103" t="s">
        <v>1318</v>
      </c>
      <c r="F67" s="268" t="s">
        <v>2312</v>
      </c>
      <c r="G67" s="268" t="s">
        <v>2313</v>
      </c>
      <c r="H67" s="245" t="s">
        <v>2434</v>
      </c>
    </row>
    <row r="68" spans="1:8" ht="45" customHeight="1">
      <c r="B68" s="103" t="s">
        <v>1320</v>
      </c>
      <c r="C68" s="103">
        <v>48</v>
      </c>
      <c r="D68" s="103" t="s">
        <v>77</v>
      </c>
      <c r="E68" s="103" t="s">
        <v>1324</v>
      </c>
      <c r="F68" s="260" t="s">
        <v>2314</v>
      </c>
      <c r="G68" s="260" t="s">
        <v>2315</v>
      </c>
      <c r="H68" s="253" t="s">
        <v>2388</v>
      </c>
    </row>
    <row r="69" spans="1:8" ht="33.75">
      <c r="B69" s="103" t="s">
        <v>1321</v>
      </c>
      <c r="C69" s="103" t="s">
        <v>1343</v>
      </c>
      <c r="D69" s="103"/>
      <c r="E69" s="103" t="s">
        <v>1323</v>
      </c>
      <c r="F69" s="260" t="s">
        <v>2316</v>
      </c>
      <c r="G69" s="260" t="s">
        <v>2317</v>
      </c>
      <c r="H69" s="253" t="s">
        <v>2389</v>
      </c>
    </row>
    <row r="70" spans="1:8" ht="33.75">
      <c r="A70" s="21"/>
      <c r="B70" s="114" t="s">
        <v>11</v>
      </c>
      <c r="C70" s="114">
        <v>60</v>
      </c>
      <c r="D70" s="114" t="s">
        <v>5</v>
      </c>
      <c r="E70" s="114" t="s">
        <v>1322</v>
      </c>
      <c r="F70" s="257" t="s">
        <v>2318</v>
      </c>
      <c r="G70" s="257" t="s">
        <v>2319</v>
      </c>
      <c r="H70" s="255" t="s">
        <v>2390</v>
      </c>
    </row>
    <row r="71" spans="1:8" s="248" customFormat="1" ht="22.5">
      <c r="A71" s="123" t="s">
        <v>2056</v>
      </c>
      <c r="B71" s="243" t="s">
        <v>7</v>
      </c>
      <c r="C71" s="243">
        <v>5</v>
      </c>
      <c r="D71" s="243" t="s">
        <v>5</v>
      </c>
      <c r="E71" s="243" t="s">
        <v>98</v>
      </c>
      <c r="F71" s="112" t="s">
        <v>2252</v>
      </c>
      <c r="G71" s="112" t="s">
        <v>2253</v>
      </c>
      <c r="H71" s="243" t="s">
        <v>2425</v>
      </c>
    </row>
    <row r="72" spans="1:8" s="248" customFormat="1" ht="22.5">
      <c r="A72" s="82"/>
      <c r="B72" s="244" t="s">
        <v>7</v>
      </c>
      <c r="C72" s="244">
        <v>5</v>
      </c>
      <c r="D72" s="244" t="s">
        <v>5</v>
      </c>
      <c r="E72" s="244" t="s">
        <v>99</v>
      </c>
      <c r="F72" s="265" t="s">
        <v>2254</v>
      </c>
      <c r="G72" s="265" t="s">
        <v>2255</v>
      </c>
      <c r="H72" s="244" t="s">
        <v>2368</v>
      </c>
    </row>
    <row r="73" spans="1:8" s="248" customFormat="1" ht="22.5">
      <c r="A73" s="83"/>
      <c r="B73" s="239" t="s">
        <v>50</v>
      </c>
      <c r="C73" s="239">
        <v>5</v>
      </c>
      <c r="D73" s="239" t="s">
        <v>5</v>
      </c>
      <c r="E73" s="239" t="s">
        <v>100</v>
      </c>
      <c r="F73" s="262" t="s">
        <v>2256</v>
      </c>
      <c r="G73" s="262" t="s">
        <v>2257</v>
      </c>
      <c r="H73" s="239" t="s">
        <v>2369</v>
      </c>
    </row>
    <row r="74" spans="1:8" ht="22.5">
      <c r="A74" s="17" t="s">
        <v>2043</v>
      </c>
      <c r="B74" s="17" t="s">
        <v>121</v>
      </c>
      <c r="C74" s="17">
        <v>4</v>
      </c>
      <c r="D74" s="17" t="s">
        <v>5</v>
      </c>
      <c r="E74" s="17" t="s">
        <v>45</v>
      </c>
      <c r="F74" s="256" t="s">
        <v>2154</v>
      </c>
      <c r="G74" s="256" t="s">
        <v>2155</v>
      </c>
      <c r="H74" s="17" t="s">
        <v>2341</v>
      </c>
    </row>
    <row r="75" spans="1:8">
      <c r="A75" s="21"/>
      <c r="B75" s="114" t="s">
        <v>122</v>
      </c>
      <c r="C75" s="114">
        <v>4</v>
      </c>
      <c r="D75" s="114" t="s">
        <v>5</v>
      </c>
      <c r="E75" s="114" t="s">
        <v>47</v>
      </c>
      <c r="F75" s="257" t="s">
        <v>2156</v>
      </c>
      <c r="G75" s="257" t="s">
        <v>2157</v>
      </c>
      <c r="H75" s="114" t="s">
        <v>2342</v>
      </c>
    </row>
    <row r="76" spans="1:8" ht="33.75">
      <c r="A76" s="123" t="s">
        <v>2050</v>
      </c>
      <c r="B76" s="86" t="s">
        <v>121</v>
      </c>
      <c r="C76" s="86">
        <v>5</v>
      </c>
      <c r="D76" s="86" t="s">
        <v>5</v>
      </c>
      <c r="E76" s="86" t="s">
        <v>81</v>
      </c>
      <c r="F76" s="110" t="s">
        <v>2210</v>
      </c>
      <c r="G76" s="110" t="s">
        <v>2211</v>
      </c>
      <c r="H76" s="86" t="s">
        <v>2360</v>
      </c>
    </row>
    <row r="77" spans="1:8" s="118" customFormat="1" ht="36" customHeight="1">
      <c r="A77" s="82"/>
      <c r="B77" s="239" t="s">
        <v>124</v>
      </c>
      <c r="C77" s="239">
        <v>5</v>
      </c>
      <c r="D77" s="239" t="s">
        <v>5</v>
      </c>
      <c r="E77" s="239" t="s">
        <v>22</v>
      </c>
      <c r="F77" s="262" t="s">
        <v>2212</v>
      </c>
      <c r="G77" s="262" t="s">
        <v>2213</v>
      </c>
      <c r="H77" s="239" t="s">
        <v>2411</v>
      </c>
    </row>
    <row r="78" spans="1:8" s="118" customFormat="1" ht="22.5">
      <c r="A78" s="82"/>
      <c r="B78" s="239" t="s">
        <v>8</v>
      </c>
      <c r="C78" s="239" t="s">
        <v>1343</v>
      </c>
      <c r="D78" s="239"/>
      <c r="E78" s="239" t="s">
        <v>82</v>
      </c>
      <c r="F78" s="262" t="s">
        <v>1343</v>
      </c>
      <c r="G78" s="262" t="s">
        <v>1343</v>
      </c>
      <c r="H78" s="239" t="s">
        <v>83</v>
      </c>
    </row>
    <row r="79" spans="1:8" s="118" customFormat="1" ht="36" customHeight="1">
      <c r="A79" s="82"/>
      <c r="B79" s="239" t="s">
        <v>84</v>
      </c>
      <c r="C79" s="239">
        <v>5</v>
      </c>
      <c r="D79" s="239" t="s">
        <v>5</v>
      </c>
      <c r="E79" s="239" t="s">
        <v>85</v>
      </c>
      <c r="F79" s="262" t="s">
        <v>2214</v>
      </c>
      <c r="G79" s="262" t="s">
        <v>2215</v>
      </c>
      <c r="H79" s="239" t="s">
        <v>2412</v>
      </c>
    </row>
    <row r="80" spans="1:8" s="118" customFormat="1" ht="33.75">
      <c r="A80" s="82"/>
      <c r="B80" s="239" t="s">
        <v>103</v>
      </c>
      <c r="C80" s="239">
        <v>5</v>
      </c>
      <c r="D80" s="239" t="s">
        <v>5</v>
      </c>
      <c r="E80" s="239" t="s">
        <v>86</v>
      </c>
      <c r="F80" s="262" t="s">
        <v>2216</v>
      </c>
      <c r="G80" s="262" t="s">
        <v>2217</v>
      </c>
      <c r="H80" s="239" t="s">
        <v>2361</v>
      </c>
    </row>
    <row r="81" spans="1:8" s="118" customFormat="1" ht="36" customHeight="1">
      <c r="A81" s="83"/>
      <c r="B81" s="246" t="s">
        <v>87</v>
      </c>
      <c r="C81" s="240">
        <v>5</v>
      </c>
      <c r="D81" s="240" t="s">
        <v>21</v>
      </c>
      <c r="E81" s="240"/>
      <c r="F81" s="250" t="s">
        <v>2218</v>
      </c>
      <c r="G81" s="250" t="s">
        <v>2219</v>
      </c>
      <c r="H81" s="240" t="s">
        <v>2362</v>
      </c>
    </row>
    <row r="82" spans="1:8" ht="22.5">
      <c r="A82" s="17" t="s">
        <v>2044</v>
      </c>
      <c r="B82" s="102" t="s">
        <v>121</v>
      </c>
      <c r="C82" s="102">
        <v>4</v>
      </c>
      <c r="D82" s="102" t="s">
        <v>5</v>
      </c>
      <c r="E82" s="102" t="s">
        <v>48</v>
      </c>
      <c r="F82" s="258" t="s">
        <v>2158</v>
      </c>
      <c r="G82" s="258" t="s">
        <v>2160</v>
      </c>
      <c r="H82" s="102" t="s">
        <v>2343</v>
      </c>
    </row>
    <row r="83" spans="1:8" ht="22.5">
      <c r="A83" s="17"/>
      <c r="B83" s="238" t="s">
        <v>49</v>
      </c>
      <c r="C83" s="238">
        <v>4</v>
      </c>
      <c r="D83" s="238" t="s">
        <v>5</v>
      </c>
      <c r="E83" s="238" t="s">
        <v>10</v>
      </c>
      <c r="F83" s="259" t="s">
        <v>2159</v>
      </c>
      <c r="G83" s="259" t="s">
        <v>2161</v>
      </c>
      <c r="H83" s="238" t="s">
        <v>2402</v>
      </c>
    </row>
    <row r="84" spans="1:8" ht="22.5">
      <c r="A84" s="17"/>
      <c r="B84" s="103" t="s">
        <v>123</v>
      </c>
      <c r="C84" s="103">
        <v>4</v>
      </c>
      <c r="D84" s="103" t="s">
        <v>5</v>
      </c>
      <c r="E84" s="103" t="s">
        <v>51</v>
      </c>
      <c r="F84" s="260" t="s">
        <v>2162</v>
      </c>
      <c r="G84" s="260" t="s">
        <v>2163</v>
      </c>
      <c r="H84" s="103" t="s">
        <v>2403</v>
      </c>
    </row>
    <row r="85" spans="1:8" ht="22.5">
      <c r="A85" s="17"/>
      <c r="B85" s="17" t="s">
        <v>8</v>
      </c>
      <c r="C85" s="17">
        <v>4</v>
      </c>
      <c r="D85" s="17" t="s">
        <v>5</v>
      </c>
      <c r="E85" s="17" t="s">
        <v>52</v>
      </c>
      <c r="F85" s="256" t="s">
        <v>2164</v>
      </c>
      <c r="G85" s="256" t="s">
        <v>2165</v>
      </c>
      <c r="H85" s="17" t="s">
        <v>53</v>
      </c>
    </row>
    <row r="86" spans="1:8" ht="33.75">
      <c r="A86" s="19" t="s">
        <v>2049</v>
      </c>
      <c r="B86" s="19" t="s">
        <v>7</v>
      </c>
      <c r="C86" s="19">
        <v>25</v>
      </c>
      <c r="D86" s="19" t="s">
        <v>5</v>
      </c>
      <c r="E86" s="19" t="s">
        <v>80</v>
      </c>
      <c r="F86" s="109" t="s">
        <v>2208</v>
      </c>
      <c r="G86" s="109" t="s">
        <v>2209</v>
      </c>
      <c r="H86" s="19" t="s">
        <v>2359</v>
      </c>
    </row>
    <row r="87" spans="1:8" s="247" customFormat="1" ht="22.5">
      <c r="A87" s="123" t="s">
        <v>2150</v>
      </c>
      <c r="B87" s="83" t="s">
        <v>2020</v>
      </c>
      <c r="C87" s="83" t="s">
        <v>1343</v>
      </c>
      <c r="D87" s="83"/>
      <c r="E87" s="83" t="s">
        <v>2021</v>
      </c>
      <c r="F87" s="264" t="s">
        <v>2228</v>
      </c>
      <c r="G87" s="264" t="s">
        <v>2229</v>
      </c>
      <c r="H87" s="242" t="s">
        <v>2414</v>
      </c>
    </row>
    <row r="88" spans="1:8" s="248" customFormat="1" ht="33.75">
      <c r="A88" s="83"/>
      <c r="B88" s="243" t="s">
        <v>7</v>
      </c>
      <c r="C88" s="243" t="s">
        <v>1343</v>
      </c>
      <c r="D88" s="243"/>
      <c r="E88" s="243" t="s">
        <v>93</v>
      </c>
      <c r="F88" s="112" t="s">
        <v>2230</v>
      </c>
      <c r="G88" s="112" t="s">
        <v>2231</v>
      </c>
      <c r="H88" s="243" t="s">
        <v>2415</v>
      </c>
    </row>
    <row r="89" spans="1:8" ht="45">
      <c r="A89" s="288" t="s">
        <v>2048</v>
      </c>
      <c r="B89" s="102" t="s">
        <v>121</v>
      </c>
      <c r="C89" s="102">
        <v>5</v>
      </c>
      <c r="D89" s="102" t="s">
        <v>5</v>
      </c>
      <c r="E89" s="102" t="s">
        <v>78</v>
      </c>
      <c r="F89" s="258" t="s">
        <v>2202</v>
      </c>
      <c r="G89" s="258" t="s">
        <v>2203</v>
      </c>
      <c r="H89" s="102" t="s">
        <v>2356</v>
      </c>
    </row>
    <row r="90" spans="1:8" ht="22.5">
      <c r="A90" s="17"/>
      <c r="B90" s="103" t="s">
        <v>124</v>
      </c>
      <c r="C90" s="103">
        <v>5</v>
      </c>
      <c r="D90" s="103" t="s">
        <v>5</v>
      </c>
      <c r="E90" s="103" t="s">
        <v>22</v>
      </c>
      <c r="F90" s="260" t="s">
        <v>2204</v>
      </c>
      <c r="G90" s="260" t="s">
        <v>2205</v>
      </c>
      <c r="H90" s="103" t="s">
        <v>2357</v>
      </c>
    </row>
    <row r="91" spans="1:8">
      <c r="A91" s="17"/>
      <c r="B91" s="103" t="s">
        <v>7</v>
      </c>
      <c r="C91" s="103">
        <v>7</v>
      </c>
      <c r="D91" s="103" t="s">
        <v>12</v>
      </c>
      <c r="E91" s="103" t="s">
        <v>22</v>
      </c>
      <c r="F91" s="260" t="s">
        <v>2206</v>
      </c>
      <c r="G91" s="268" t="s">
        <v>2207</v>
      </c>
      <c r="H91" s="103" t="s">
        <v>2358</v>
      </c>
    </row>
    <row r="92" spans="1:8">
      <c r="A92" s="21"/>
      <c r="B92" s="21" t="s">
        <v>79</v>
      </c>
      <c r="C92" s="21"/>
      <c r="D92" s="21"/>
      <c r="E92" s="21"/>
      <c r="F92" s="261" t="s">
        <v>1343</v>
      </c>
      <c r="G92" s="261" t="s">
        <v>1343</v>
      </c>
      <c r="H92" s="21" t="s">
        <v>120</v>
      </c>
    </row>
    <row r="93" spans="1:8" s="248" customFormat="1" ht="33.75">
      <c r="A93" s="123" t="s">
        <v>2151</v>
      </c>
      <c r="B93" s="244" t="s">
        <v>11</v>
      </c>
      <c r="C93" s="244">
        <v>30</v>
      </c>
      <c r="D93" s="244" t="s">
        <v>5</v>
      </c>
      <c r="E93" s="244"/>
      <c r="F93" s="265" t="s">
        <v>2232</v>
      </c>
      <c r="G93" s="265" t="s">
        <v>2478</v>
      </c>
      <c r="H93" s="244" t="s">
        <v>2366</v>
      </c>
    </row>
    <row r="94" spans="1:8" s="248" customFormat="1" ht="22.5">
      <c r="A94" s="82"/>
      <c r="B94" s="239" t="s">
        <v>7</v>
      </c>
      <c r="C94" s="239">
        <v>4</v>
      </c>
      <c r="D94" s="239" t="s">
        <v>5</v>
      </c>
      <c r="E94" s="239" t="s">
        <v>94</v>
      </c>
      <c r="F94" s="262" t="s">
        <v>2233</v>
      </c>
      <c r="G94" s="262" t="s">
        <v>2236</v>
      </c>
      <c r="H94" s="239" t="s">
        <v>2416</v>
      </c>
    </row>
    <row r="95" spans="1:8" s="248" customFormat="1" ht="22.5">
      <c r="A95" s="82"/>
      <c r="B95" s="239" t="s">
        <v>124</v>
      </c>
      <c r="C95" s="239">
        <v>4</v>
      </c>
      <c r="D95" s="239" t="s">
        <v>5</v>
      </c>
      <c r="E95" s="239" t="s">
        <v>95</v>
      </c>
      <c r="F95" s="262" t="s">
        <v>2234</v>
      </c>
      <c r="G95" s="262" t="s">
        <v>2235</v>
      </c>
      <c r="H95" s="239" t="s">
        <v>2417</v>
      </c>
    </row>
    <row r="96" spans="1:8" s="248" customFormat="1" ht="22.5">
      <c r="A96" s="82"/>
      <c r="B96" s="239" t="s">
        <v>127</v>
      </c>
      <c r="C96" s="239">
        <v>30</v>
      </c>
      <c r="D96" s="239" t="s">
        <v>5</v>
      </c>
      <c r="E96" s="239" t="s">
        <v>94</v>
      </c>
      <c r="F96" s="262" t="s">
        <v>2237</v>
      </c>
      <c r="G96" s="262" t="s">
        <v>2238</v>
      </c>
      <c r="H96" s="239" t="s">
        <v>2418</v>
      </c>
    </row>
    <row r="97" spans="1:9" s="248" customFormat="1" ht="22.5">
      <c r="A97" s="82"/>
      <c r="B97" s="239" t="s">
        <v>127</v>
      </c>
      <c r="C97" s="239">
        <v>30</v>
      </c>
      <c r="D97" s="239" t="s">
        <v>5</v>
      </c>
      <c r="E97" s="239" t="s">
        <v>113</v>
      </c>
      <c r="F97" s="262" t="s">
        <v>2239</v>
      </c>
      <c r="G97" s="262" t="s">
        <v>2240</v>
      </c>
      <c r="H97" s="239" t="s">
        <v>2419</v>
      </c>
    </row>
    <row r="98" spans="1:9" s="248" customFormat="1">
      <c r="A98" s="83"/>
      <c r="B98" s="240" t="s">
        <v>46</v>
      </c>
      <c r="C98" s="240">
        <v>30</v>
      </c>
      <c r="D98" s="240" t="s">
        <v>5</v>
      </c>
      <c r="E98" s="240" t="s">
        <v>96</v>
      </c>
      <c r="F98" s="250" t="s">
        <v>2241</v>
      </c>
      <c r="G98" s="250" t="s">
        <v>2242</v>
      </c>
      <c r="H98" s="240" t="s">
        <v>2420</v>
      </c>
    </row>
    <row r="99" spans="1:9" s="248" customFormat="1" ht="33.75">
      <c r="A99" s="123" t="s">
        <v>2152</v>
      </c>
      <c r="B99" s="244" t="s">
        <v>124</v>
      </c>
      <c r="C99" s="244">
        <v>4</v>
      </c>
      <c r="D99" s="244" t="s">
        <v>5</v>
      </c>
      <c r="E99" s="244" t="s">
        <v>94</v>
      </c>
      <c r="F99" s="265" t="s">
        <v>2243</v>
      </c>
      <c r="G99" s="265" t="s">
        <v>2244</v>
      </c>
      <c r="H99" s="244" t="s">
        <v>2421</v>
      </c>
    </row>
    <row r="100" spans="1:9" s="248" customFormat="1" ht="22.5">
      <c r="A100" s="82"/>
      <c r="B100" s="239" t="s">
        <v>127</v>
      </c>
      <c r="C100" s="239">
        <v>30</v>
      </c>
      <c r="D100" s="239" t="s">
        <v>5</v>
      </c>
      <c r="E100" s="239" t="s">
        <v>94</v>
      </c>
      <c r="F100" s="262" t="s">
        <v>2245</v>
      </c>
      <c r="G100" s="262" t="s">
        <v>2246</v>
      </c>
      <c r="H100" s="239" t="s">
        <v>2422</v>
      </c>
    </row>
    <row r="101" spans="1:9" s="248" customFormat="1" ht="22.5">
      <c r="A101" s="82"/>
      <c r="B101" s="239" t="s">
        <v>124</v>
      </c>
      <c r="C101" s="239">
        <v>4</v>
      </c>
      <c r="D101" s="239" t="s">
        <v>5</v>
      </c>
      <c r="E101" s="239" t="s">
        <v>95</v>
      </c>
      <c r="F101" s="262" t="s">
        <v>2247</v>
      </c>
      <c r="G101" s="262" t="s">
        <v>2248</v>
      </c>
      <c r="H101" s="239" t="s">
        <v>2423</v>
      </c>
    </row>
    <row r="102" spans="1:9" s="248" customFormat="1" ht="22.5">
      <c r="A102" s="82"/>
      <c r="B102" s="239" t="s">
        <v>127</v>
      </c>
      <c r="C102" s="239">
        <v>30</v>
      </c>
      <c r="D102" s="239" t="s">
        <v>5</v>
      </c>
      <c r="E102" s="239" t="s">
        <v>95</v>
      </c>
      <c r="F102" s="262" t="s">
        <v>2249</v>
      </c>
      <c r="G102" s="262" t="s">
        <v>2250</v>
      </c>
      <c r="H102" s="239" t="s">
        <v>2424</v>
      </c>
    </row>
    <row r="103" spans="1:9" s="248" customFormat="1" ht="22.5">
      <c r="A103" s="83"/>
      <c r="B103" s="240" t="s">
        <v>46</v>
      </c>
      <c r="C103" s="240">
        <v>30</v>
      </c>
      <c r="D103" s="240" t="s">
        <v>5</v>
      </c>
      <c r="E103" s="240" t="s">
        <v>97</v>
      </c>
      <c r="F103" s="250" t="s">
        <v>2251</v>
      </c>
      <c r="G103" s="250" t="s">
        <v>2512</v>
      </c>
      <c r="H103" s="240" t="s">
        <v>2367</v>
      </c>
      <c r="I103" s="247"/>
    </row>
    <row r="104" spans="1:9" s="247" customFormat="1" ht="22.5">
      <c r="A104" s="82" t="s">
        <v>2051</v>
      </c>
      <c r="B104" s="239" t="s">
        <v>11</v>
      </c>
      <c r="C104" s="241">
        <v>2</v>
      </c>
      <c r="D104" s="241" t="s">
        <v>88</v>
      </c>
      <c r="E104" s="241" t="s">
        <v>89</v>
      </c>
      <c r="F104" s="263" t="s">
        <v>2220</v>
      </c>
      <c r="G104" s="263" t="s">
        <v>2221</v>
      </c>
      <c r="H104" s="241" t="s">
        <v>2363</v>
      </c>
    </row>
    <row r="105" spans="1:9" s="247" customFormat="1" ht="45">
      <c r="A105" s="82"/>
      <c r="B105" s="239" t="s">
        <v>90</v>
      </c>
      <c r="C105" s="239">
        <v>2</v>
      </c>
      <c r="D105" s="239" t="s">
        <v>88</v>
      </c>
      <c r="E105" s="239" t="s">
        <v>91</v>
      </c>
      <c r="F105" s="262" t="s">
        <v>2222</v>
      </c>
      <c r="G105" s="262" t="s">
        <v>2223</v>
      </c>
      <c r="H105" s="239" t="s">
        <v>2364</v>
      </c>
    </row>
    <row r="106" spans="1:9" s="247" customFormat="1" ht="36.75" customHeight="1">
      <c r="A106" s="82"/>
      <c r="B106" s="239" t="s">
        <v>121</v>
      </c>
      <c r="C106" s="239">
        <v>7</v>
      </c>
      <c r="D106" s="239" t="s">
        <v>5</v>
      </c>
      <c r="E106" s="239" t="s">
        <v>92</v>
      </c>
      <c r="F106" s="262" t="s">
        <v>2224</v>
      </c>
      <c r="G106" s="262" t="s">
        <v>2225</v>
      </c>
      <c r="H106" s="239" t="s">
        <v>2413</v>
      </c>
    </row>
    <row r="107" spans="1:9" s="247" customFormat="1" ht="22.5">
      <c r="A107" s="293"/>
      <c r="B107" s="294" t="s">
        <v>1292</v>
      </c>
      <c r="C107" s="294">
        <v>7</v>
      </c>
      <c r="D107" s="294" t="s">
        <v>12</v>
      </c>
      <c r="E107" s="294" t="s">
        <v>27</v>
      </c>
      <c r="F107" s="295" t="s">
        <v>2226</v>
      </c>
      <c r="G107" s="295" t="s">
        <v>2227</v>
      </c>
      <c r="H107" s="294" t="s">
        <v>2365</v>
      </c>
    </row>
    <row r="108" spans="1:9">
      <c r="A108" s="296"/>
      <c r="B108" s="296"/>
      <c r="C108" s="296"/>
      <c r="D108" s="296"/>
      <c r="E108" s="296"/>
      <c r="F108" s="297"/>
      <c r="G108" s="297"/>
      <c r="H108" s="296"/>
    </row>
    <row r="109" spans="1:9">
      <c r="A109" s="298" t="s">
        <v>2549</v>
      </c>
      <c r="B109" s="299" t="s">
        <v>2550</v>
      </c>
    </row>
    <row r="110" spans="1:9">
      <c r="A110" s="298" t="s">
        <v>1599</v>
      </c>
      <c r="B110" s="298" t="s">
        <v>1600</v>
      </c>
    </row>
    <row r="111" spans="1:9">
      <c r="A111" s="298" t="s">
        <v>1343</v>
      </c>
      <c r="B111" s="298" t="s">
        <v>1298</v>
      </c>
    </row>
    <row r="112" spans="1:9">
      <c r="A112" s="298" t="s">
        <v>2551</v>
      </c>
      <c r="B112" s="298" t="s">
        <v>2552</v>
      </c>
    </row>
    <row r="113" spans="1:2">
      <c r="A113" s="298" t="s">
        <v>2553</v>
      </c>
      <c r="B113" s="298" t="s">
        <v>2554</v>
      </c>
    </row>
    <row r="114" spans="1:2">
      <c r="A114" s="298" t="s">
        <v>1671</v>
      </c>
      <c r="B114" s="298" t="s">
        <v>1672</v>
      </c>
    </row>
    <row r="115" spans="1:2">
      <c r="A115" s="298" t="s">
        <v>2555</v>
      </c>
      <c r="B115" s="298" t="s">
        <v>2556</v>
      </c>
    </row>
  </sheetData>
  <mergeCells count="1">
    <mergeCell ref="C1:D1"/>
  </mergeCells>
  <pageMargins left="0" right="0" top="0" bottom="0" header="0" footer="0"/>
  <pageSetup paperSize="9" orientation="landscape" r:id="rId1"/>
</worksheet>
</file>

<file path=xl/worksheets/sheet23.xml><?xml version="1.0" encoding="utf-8"?>
<worksheet xmlns="http://schemas.openxmlformats.org/spreadsheetml/2006/main" xmlns:r="http://schemas.openxmlformats.org/officeDocument/2006/relationships">
  <sheetPr codeName="Blad23">
    <tabColor rgb="FF00B050"/>
  </sheetPr>
  <dimension ref="A1:J20"/>
  <sheetViews>
    <sheetView view="pageBreakPreview" zoomScale="115" zoomScaleNormal="70" zoomScaleSheetLayoutView="115" zoomScalePageLayoutView="85" workbookViewId="0">
      <pane ySplit="1" topLeftCell="A2" activePane="bottomLeft" state="frozen"/>
      <selection activeCell="V1" sqref="V1"/>
      <selection pane="bottomLeft" activeCell="D12" sqref="D12"/>
    </sheetView>
  </sheetViews>
  <sheetFormatPr defaultColWidth="8.85546875" defaultRowHeight="11.25"/>
  <cols>
    <col min="1" max="1" width="8" style="18" customWidth="1"/>
    <col min="2" max="2" width="3.5703125" style="41" bestFit="1" customWidth="1"/>
    <col min="3" max="3" width="39.5703125" style="18" customWidth="1"/>
    <col min="4" max="4" width="39" style="41" customWidth="1"/>
    <col min="5" max="5" width="27" style="18" customWidth="1"/>
    <col min="6" max="6" width="14" style="41" customWidth="1"/>
    <col min="7" max="16384" width="8.85546875" style="41"/>
  </cols>
  <sheetData>
    <row r="1" spans="1:10" s="18" customFormat="1" ht="33.75">
      <c r="A1" s="61" t="s">
        <v>1365</v>
      </c>
      <c r="B1" s="61" t="s">
        <v>23</v>
      </c>
      <c r="C1" s="61" t="s">
        <v>1360</v>
      </c>
      <c r="D1" s="61" t="s">
        <v>1882</v>
      </c>
      <c r="E1" s="236" t="s">
        <v>1695</v>
      </c>
      <c r="F1" s="236" t="s">
        <v>2085</v>
      </c>
    </row>
    <row r="2" spans="1:10" ht="90">
      <c r="A2" s="83" t="s">
        <v>1532</v>
      </c>
      <c r="B2" s="74">
        <v>11</v>
      </c>
      <c r="C2" s="83" t="s">
        <v>2444</v>
      </c>
      <c r="D2" s="19" t="s">
        <v>2440</v>
      </c>
      <c r="E2" s="83" t="s">
        <v>2443</v>
      </c>
      <c r="F2" s="74" t="s">
        <v>110</v>
      </c>
      <c r="G2" s="273"/>
      <c r="H2" s="273"/>
      <c r="I2" s="273"/>
      <c r="J2" s="273"/>
    </row>
    <row r="3" spans="1:10" ht="146.25">
      <c r="A3" s="83" t="s">
        <v>1536</v>
      </c>
      <c r="B3" s="74">
        <v>10</v>
      </c>
      <c r="C3" s="83" t="s">
        <v>2445</v>
      </c>
      <c r="D3" s="19" t="s">
        <v>2441</v>
      </c>
      <c r="E3" s="83" t="s">
        <v>2446</v>
      </c>
      <c r="F3" s="74" t="s">
        <v>0</v>
      </c>
      <c r="G3" s="273"/>
      <c r="H3" s="273"/>
      <c r="I3" s="273"/>
      <c r="J3" s="273"/>
    </row>
    <row r="4" spans="1:10" ht="180">
      <c r="A4" s="83" t="s">
        <v>1530</v>
      </c>
      <c r="B4" s="74">
        <v>19</v>
      </c>
      <c r="C4" s="83" t="s">
        <v>2447</v>
      </c>
      <c r="D4" s="243" t="s">
        <v>2448</v>
      </c>
      <c r="E4" s="83" t="s">
        <v>2449</v>
      </c>
      <c r="F4" s="74" t="s">
        <v>0</v>
      </c>
      <c r="G4" s="273"/>
      <c r="H4" s="273"/>
      <c r="I4" s="273"/>
      <c r="J4" s="273"/>
    </row>
    <row r="5" spans="1:10" ht="157.5">
      <c r="A5" s="83" t="s">
        <v>1531</v>
      </c>
      <c r="B5" s="74">
        <v>24</v>
      </c>
      <c r="C5" s="83" t="s">
        <v>2450</v>
      </c>
      <c r="D5" s="19" t="s">
        <v>2451</v>
      </c>
      <c r="E5" s="83" t="s">
        <v>2452</v>
      </c>
      <c r="F5" s="19" t="s">
        <v>109</v>
      </c>
      <c r="G5" s="273"/>
      <c r="H5" s="273"/>
      <c r="I5" s="273"/>
      <c r="J5" s="273"/>
    </row>
    <row r="6" spans="1:10" s="118" customFormat="1" ht="101.25">
      <c r="A6" s="83" t="s">
        <v>1529</v>
      </c>
      <c r="B6" s="271">
        <v>111</v>
      </c>
      <c r="C6" s="83" t="s">
        <v>2453</v>
      </c>
      <c r="D6" s="83" t="s">
        <v>2442</v>
      </c>
      <c r="E6" s="83" t="s">
        <v>1537</v>
      </c>
      <c r="F6" s="271" t="s">
        <v>0</v>
      </c>
      <c r="G6" s="272"/>
      <c r="H6" s="272"/>
      <c r="I6" s="272"/>
      <c r="J6" s="272"/>
    </row>
    <row r="7" spans="1:10" ht="78.75">
      <c r="A7" s="83" t="s">
        <v>1533</v>
      </c>
      <c r="B7" s="74">
        <v>1</v>
      </c>
      <c r="C7" s="83" t="s">
        <v>2022</v>
      </c>
      <c r="D7" s="19" t="s">
        <v>111</v>
      </c>
      <c r="E7" s="83" t="s">
        <v>2454</v>
      </c>
      <c r="F7" s="74" t="s">
        <v>0</v>
      </c>
      <c r="G7" s="273"/>
      <c r="H7" s="273"/>
      <c r="I7" s="273"/>
      <c r="J7" s="273"/>
    </row>
    <row r="8" spans="1:10" ht="236.25">
      <c r="A8" s="83" t="s">
        <v>1534</v>
      </c>
      <c r="B8" s="74">
        <v>18</v>
      </c>
      <c r="C8" s="83" t="s">
        <v>2455</v>
      </c>
      <c r="D8" s="19" t="s">
        <v>2456</v>
      </c>
      <c r="E8" s="83" t="s">
        <v>2457</v>
      </c>
      <c r="F8" s="19" t="s">
        <v>2458</v>
      </c>
      <c r="G8" s="273"/>
      <c r="H8" s="273"/>
      <c r="I8" s="273"/>
      <c r="J8" s="273"/>
    </row>
    <row r="9" spans="1:10" ht="157.5">
      <c r="A9" s="83" t="s">
        <v>1535</v>
      </c>
      <c r="B9" s="273">
        <v>16</v>
      </c>
      <c r="C9" s="83" t="s">
        <v>2459</v>
      </c>
      <c r="D9" s="17" t="s">
        <v>2460</v>
      </c>
      <c r="E9" s="83" t="s">
        <v>2461</v>
      </c>
      <c r="F9" s="17" t="s">
        <v>112</v>
      </c>
      <c r="G9" s="273"/>
      <c r="H9" s="273"/>
      <c r="I9" s="273"/>
      <c r="J9" s="273"/>
    </row>
    <row r="10" spans="1:10" ht="225">
      <c r="A10" s="19" t="s">
        <v>1467</v>
      </c>
      <c r="B10" s="21">
        <v>12</v>
      </c>
      <c r="C10" s="19" t="s">
        <v>2462</v>
      </c>
      <c r="D10" s="21" t="s">
        <v>2463</v>
      </c>
      <c r="E10" s="21" t="s">
        <v>2464</v>
      </c>
      <c r="F10" s="21" t="s">
        <v>2465</v>
      </c>
      <c r="G10" s="273"/>
      <c r="H10" s="273"/>
      <c r="I10" s="273"/>
      <c r="J10" s="273"/>
    </row>
    <row r="11" spans="1:10" ht="78.75">
      <c r="A11" s="17" t="s">
        <v>2034</v>
      </c>
      <c r="B11" s="273">
        <v>1</v>
      </c>
      <c r="C11" s="17" t="s">
        <v>2035</v>
      </c>
      <c r="D11" s="17" t="s">
        <v>2036</v>
      </c>
      <c r="E11" s="17" t="s">
        <v>2037</v>
      </c>
      <c r="F11" s="273" t="s">
        <v>0</v>
      </c>
      <c r="G11" s="273"/>
      <c r="H11" s="273"/>
      <c r="I11" s="273"/>
      <c r="J11" s="273"/>
    </row>
    <row r="12" spans="1:10" ht="105" customHeight="1">
      <c r="A12" s="63" t="s">
        <v>2040</v>
      </c>
      <c r="B12" s="75">
        <v>13</v>
      </c>
      <c r="C12" s="63" t="s">
        <v>2041</v>
      </c>
      <c r="D12" s="63" t="s">
        <v>2466</v>
      </c>
      <c r="E12" s="63" t="s">
        <v>2042</v>
      </c>
      <c r="F12" s="75" t="s">
        <v>0</v>
      </c>
      <c r="G12" s="273"/>
      <c r="H12" s="273"/>
      <c r="I12" s="273"/>
      <c r="J12" s="273"/>
    </row>
    <row r="13" spans="1:10">
      <c r="A13" s="17"/>
      <c r="B13" s="273"/>
      <c r="C13" s="17"/>
      <c r="D13" s="273"/>
      <c r="E13" s="17"/>
      <c r="F13" s="273"/>
      <c r="G13" s="273"/>
      <c r="H13" s="273"/>
      <c r="I13" s="273"/>
      <c r="J13" s="273"/>
    </row>
    <row r="14" spans="1:10">
      <c r="A14" s="12" t="s">
        <v>1597</v>
      </c>
      <c r="B14" s="15" t="s">
        <v>1598</v>
      </c>
      <c r="C14" s="138"/>
      <c r="D14" s="273"/>
      <c r="E14" s="17"/>
      <c r="F14" s="273"/>
      <c r="G14" s="273"/>
      <c r="H14" s="273"/>
      <c r="I14" s="273"/>
      <c r="J14" s="273"/>
    </row>
    <row r="15" spans="1:10">
      <c r="A15" s="152" t="s">
        <v>1599</v>
      </c>
      <c r="B15" s="152" t="s">
        <v>1600</v>
      </c>
      <c r="C15" s="136"/>
      <c r="D15" s="273"/>
      <c r="E15" s="17"/>
      <c r="F15" s="273"/>
      <c r="G15" s="273"/>
      <c r="H15" s="273"/>
      <c r="I15" s="273"/>
      <c r="J15" s="273"/>
    </row>
    <row r="16" spans="1:10">
      <c r="A16" s="152" t="s">
        <v>1343</v>
      </c>
      <c r="B16" s="152" t="s">
        <v>1298</v>
      </c>
      <c r="C16" s="136"/>
      <c r="D16" s="273"/>
      <c r="E16" s="17"/>
      <c r="F16" s="273"/>
      <c r="G16" s="273"/>
      <c r="H16" s="273"/>
      <c r="I16" s="273"/>
      <c r="J16" s="273"/>
    </row>
    <row r="17" spans="1:10">
      <c r="A17" s="152" t="s">
        <v>1606</v>
      </c>
      <c r="B17" s="41" t="s">
        <v>1618</v>
      </c>
      <c r="D17" s="273"/>
      <c r="E17" s="17"/>
      <c r="F17" s="273"/>
      <c r="G17" s="273"/>
      <c r="H17" s="273"/>
      <c r="I17" s="273"/>
      <c r="J17" s="273"/>
    </row>
    <row r="18" spans="1:10">
      <c r="A18" s="17" t="s">
        <v>1711</v>
      </c>
      <c r="B18" s="273" t="s">
        <v>1713</v>
      </c>
      <c r="C18" s="17"/>
      <c r="D18" s="273"/>
      <c r="E18" s="17"/>
      <c r="F18" s="273"/>
      <c r="G18" s="273"/>
      <c r="H18" s="273"/>
      <c r="I18" s="273"/>
      <c r="J18" s="273"/>
    </row>
    <row r="19" spans="1:10">
      <c r="A19" s="17" t="s">
        <v>1710</v>
      </c>
      <c r="B19" s="273" t="s">
        <v>2467</v>
      </c>
      <c r="C19" s="17"/>
      <c r="D19" s="273"/>
      <c r="E19" s="17"/>
      <c r="F19" s="273"/>
      <c r="G19" s="273"/>
      <c r="H19" s="273"/>
      <c r="I19" s="273"/>
      <c r="J19" s="273"/>
    </row>
    <row r="20" spans="1:10">
      <c r="A20" s="17"/>
      <c r="B20" s="273"/>
      <c r="C20" s="17"/>
      <c r="D20" s="273"/>
      <c r="E20" s="17"/>
      <c r="F20" s="273"/>
      <c r="G20" s="273"/>
      <c r="H20" s="273"/>
      <c r="I20" s="273"/>
      <c r="J20" s="273"/>
    </row>
  </sheetData>
  <pageMargins left="0" right="0" top="0" bottom="0" header="0.31496062992125984" footer="0.31496062992125984"/>
  <pageSetup paperSize="9" orientation="landscape" r:id="rId1"/>
</worksheet>
</file>

<file path=xl/worksheets/sheet24.xml><?xml version="1.0" encoding="utf-8"?>
<worksheet xmlns="http://schemas.openxmlformats.org/spreadsheetml/2006/main" xmlns:r="http://schemas.openxmlformats.org/officeDocument/2006/relationships">
  <sheetPr codeName="Blad24">
    <tabColor rgb="FF00B050"/>
  </sheetPr>
  <dimension ref="A1:C26"/>
  <sheetViews>
    <sheetView view="pageBreakPreview" zoomScale="85" zoomScaleNormal="70" zoomScaleSheetLayoutView="85" workbookViewId="0">
      <pane ySplit="1" topLeftCell="A2" activePane="bottomLeft" state="frozen"/>
      <selection activeCell="J1" sqref="J1"/>
      <selection pane="bottomLeft" activeCell="B23" sqref="B23"/>
    </sheetView>
  </sheetViews>
  <sheetFormatPr defaultColWidth="8.85546875" defaultRowHeight="15"/>
  <cols>
    <col min="1" max="1" width="13.42578125" style="302" bestFit="1" customWidth="1"/>
    <col min="2" max="2" width="59" style="302" customWidth="1"/>
    <col min="3" max="3" width="68" style="302" customWidth="1"/>
    <col min="4" max="16384" width="8.85546875" style="301"/>
  </cols>
  <sheetData>
    <row r="1" spans="1:3" ht="22.5">
      <c r="A1" s="306" t="s">
        <v>1365</v>
      </c>
      <c r="B1" s="306" t="s">
        <v>35</v>
      </c>
      <c r="C1" s="306" t="s">
        <v>1366</v>
      </c>
    </row>
    <row r="2" spans="1:3" ht="33.75">
      <c r="A2" s="305" t="s">
        <v>1532</v>
      </c>
      <c r="B2" s="304" t="s">
        <v>2548</v>
      </c>
      <c r="C2" s="304" t="s">
        <v>2557</v>
      </c>
    </row>
    <row r="3" spans="1:3" ht="22.5">
      <c r="A3" s="305" t="s">
        <v>1536</v>
      </c>
      <c r="B3" s="304" t="s">
        <v>2558</v>
      </c>
      <c r="C3" s="304" t="s">
        <v>2559</v>
      </c>
    </row>
    <row r="4" spans="1:3" ht="22.5">
      <c r="A4" s="305" t="s">
        <v>1530</v>
      </c>
      <c r="B4" s="304" t="s">
        <v>2560</v>
      </c>
      <c r="C4" s="304" t="s">
        <v>2561</v>
      </c>
    </row>
    <row r="5" spans="1:3" ht="22.5">
      <c r="A5" s="305" t="s">
        <v>1531</v>
      </c>
      <c r="B5" s="304" t="s">
        <v>2562</v>
      </c>
      <c r="C5" s="309" t="s">
        <v>2563</v>
      </c>
    </row>
    <row r="6" spans="1:3" ht="33.75">
      <c r="A6" s="303" t="s">
        <v>2468</v>
      </c>
      <c r="B6" s="311" t="s">
        <v>2564</v>
      </c>
      <c r="C6" s="311" t="s">
        <v>2565</v>
      </c>
    </row>
    <row r="7" spans="1:3">
      <c r="A7" s="303"/>
      <c r="B7" s="309" t="s">
        <v>2469</v>
      </c>
      <c r="C7" s="309" t="s">
        <v>2566</v>
      </c>
    </row>
    <row r="8" spans="1:3" ht="22.5">
      <c r="A8" s="305"/>
      <c r="B8" s="310" t="s">
        <v>2567</v>
      </c>
      <c r="C8" s="309" t="s">
        <v>2568</v>
      </c>
    </row>
    <row r="9" spans="1:3" ht="22.5">
      <c r="A9" s="305" t="s">
        <v>1533</v>
      </c>
      <c r="B9" s="304" t="s">
        <v>2569</v>
      </c>
      <c r="C9" s="309" t="s">
        <v>2570</v>
      </c>
    </row>
    <row r="10" spans="1:3" ht="22.5">
      <c r="A10" s="303" t="s">
        <v>1534</v>
      </c>
      <c r="B10" s="308" t="s">
        <v>1538</v>
      </c>
      <c r="C10" s="309" t="s">
        <v>1540</v>
      </c>
    </row>
    <row r="11" spans="1:3" ht="22.5">
      <c r="A11" s="303"/>
      <c r="B11" s="309" t="s">
        <v>2571</v>
      </c>
      <c r="C11" s="309" t="s">
        <v>2572</v>
      </c>
    </row>
    <row r="12" spans="1:3">
      <c r="A12" s="305"/>
      <c r="B12" s="310" t="s">
        <v>2573</v>
      </c>
      <c r="C12" s="309" t="s">
        <v>2574</v>
      </c>
    </row>
    <row r="13" spans="1:3" ht="22.5">
      <c r="A13" s="303" t="s">
        <v>1535</v>
      </c>
      <c r="B13" s="308" t="s">
        <v>2575</v>
      </c>
      <c r="C13" s="308" t="s">
        <v>2576</v>
      </c>
    </row>
    <row r="14" spans="1:3" ht="22.5">
      <c r="A14" s="303"/>
      <c r="B14" s="309" t="s">
        <v>1539</v>
      </c>
      <c r="C14" s="309" t="s">
        <v>2577</v>
      </c>
    </row>
    <row r="15" spans="1:3" ht="22.5">
      <c r="A15" s="305"/>
      <c r="B15" s="310" t="s">
        <v>2578</v>
      </c>
      <c r="C15" s="309" t="s">
        <v>2579</v>
      </c>
    </row>
    <row r="16" spans="1:3" ht="22.5">
      <c r="A16" s="304" t="s">
        <v>1467</v>
      </c>
      <c r="B16" s="305" t="s">
        <v>1729</v>
      </c>
      <c r="C16" s="304" t="s">
        <v>1730</v>
      </c>
    </row>
    <row r="17" spans="1:3" ht="22.5">
      <c r="A17" s="303" t="s">
        <v>2038</v>
      </c>
      <c r="B17" s="303" t="s">
        <v>2039</v>
      </c>
      <c r="C17" s="303" t="s">
        <v>2580</v>
      </c>
    </row>
    <row r="18" spans="1:3" ht="22.5">
      <c r="A18" s="307" t="s">
        <v>2040</v>
      </c>
      <c r="B18" s="307" t="s">
        <v>2581</v>
      </c>
      <c r="C18" s="307" t="s">
        <v>2582</v>
      </c>
    </row>
    <row r="19" spans="1:3">
      <c r="A19" s="303"/>
      <c r="B19" s="303"/>
      <c r="C19" s="303"/>
    </row>
    <row r="20" spans="1:3">
      <c r="A20" s="303" t="s">
        <v>2549</v>
      </c>
      <c r="B20" s="303" t="s">
        <v>1598</v>
      </c>
      <c r="C20" s="303"/>
    </row>
    <row r="21" spans="1:3">
      <c r="A21" s="303" t="s">
        <v>1599</v>
      </c>
      <c r="B21" s="303" t="s">
        <v>1600</v>
      </c>
      <c r="C21" s="303"/>
    </row>
    <row r="22" spans="1:3">
      <c r="A22" s="303" t="s">
        <v>1343</v>
      </c>
      <c r="B22" s="303" t="s">
        <v>1298</v>
      </c>
      <c r="C22" s="303"/>
    </row>
    <row r="23" spans="1:3">
      <c r="A23" s="303" t="s">
        <v>1671</v>
      </c>
      <c r="B23" s="303" t="s">
        <v>1672</v>
      </c>
      <c r="C23" s="300"/>
    </row>
    <row r="24" spans="1:3">
      <c r="A24" s="300"/>
      <c r="B24" s="300"/>
      <c r="C24" s="300"/>
    </row>
    <row r="25" spans="1:3">
      <c r="A25" s="300"/>
      <c r="B25" s="300"/>
      <c r="C25" s="300"/>
    </row>
    <row r="26" spans="1:3">
      <c r="A26" s="300"/>
      <c r="B26" s="300"/>
      <c r="C26" s="300"/>
    </row>
  </sheetData>
  <pageMargins left="0" right="0" top="0" bottom="0" header="0.31496062992125984" footer="0.31496062992125984"/>
  <pageSetup paperSize="9" orientation="landscape" horizontalDpi="4294967292" verticalDpi="4294967292" r:id="rId1"/>
</worksheet>
</file>

<file path=xl/worksheets/sheet25.xml><?xml version="1.0" encoding="utf-8"?>
<worksheet xmlns="http://schemas.openxmlformats.org/spreadsheetml/2006/main" xmlns:r="http://schemas.openxmlformats.org/officeDocument/2006/relationships">
  <sheetPr codeName="Blad25">
    <tabColor theme="8" tint="0.39997558519241921"/>
  </sheetPr>
  <dimension ref="A1:G9"/>
  <sheetViews>
    <sheetView view="pageBreakPreview" zoomScaleSheetLayoutView="100" workbookViewId="0">
      <selection activeCell="B8" sqref="B8"/>
    </sheetView>
  </sheetViews>
  <sheetFormatPr defaultColWidth="9.140625" defaultRowHeight="11.25"/>
  <cols>
    <col min="1" max="1" width="13.140625" style="158" customWidth="1"/>
    <col min="2" max="2" width="3" style="159" bestFit="1" customWidth="1"/>
    <col min="3" max="3" width="40.42578125" style="134" customWidth="1"/>
    <col min="4" max="4" width="25.28515625" style="136" customWidth="1"/>
    <col min="5" max="5" width="23.85546875" style="134" customWidth="1"/>
    <col min="6" max="6" width="23.7109375" style="159" customWidth="1"/>
    <col min="7" max="7" width="9.42578125" style="159" bestFit="1" customWidth="1"/>
    <col min="8" max="16384" width="9.140625" style="158"/>
  </cols>
  <sheetData>
    <row r="1" spans="1:7" s="23" customFormat="1" ht="33.75">
      <c r="A1" s="61" t="s">
        <v>1333</v>
      </c>
      <c r="B1" s="61" t="s">
        <v>23</v>
      </c>
      <c r="C1" s="61" t="s">
        <v>1360</v>
      </c>
      <c r="D1" s="61" t="s">
        <v>1902</v>
      </c>
      <c r="E1" s="61" t="s">
        <v>1695</v>
      </c>
      <c r="F1" s="61" t="s">
        <v>1363</v>
      </c>
      <c r="G1" s="61" t="s">
        <v>1291</v>
      </c>
    </row>
    <row r="2" spans="1:7" ht="90">
      <c r="A2" s="144" t="s">
        <v>1541</v>
      </c>
      <c r="B2" s="144">
        <v>20</v>
      </c>
      <c r="C2" s="144" t="s">
        <v>1883</v>
      </c>
      <c r="D2" s="144" t="s">
        <v>1884</v>
      </c>
      <c r="E2" s="144" t="s">
        <v>1890</v>
      </c>
      <c r="F2" s="144" t="s">
        <v>1885</v>
      </c>
      <c r="G2" s="160" t="s">
        <v>1622</v>
      </c>
    </row>
    <row r="3" spans="1:7" ht="123.75">
      <c r="A3" s="144" t="s">
        <v>1542</v>
      </c>
      <c r="B3" s="144">
        <v>14</v>
      </c>
      <c r="C3" s="144" t="s">
        <v>1886</v>
      </c>
      <c r="D3" s="144" t="s">
        <v>1888</v>
      </c>
      <c r="E3" s="144" t="s">
        <v>1544</v>
      </c>
      <c r="F3" s="144" t="s">
        <v>0</v>
      </c>
      <c r="G3" s="160" t="s">
        <v>1622</v>
      </c>
    </row>
    <row r="4" spans="1:7" ht="123.75">
      <c r="A4" s="146" t="s">
        <v>1543</v>
      </c>
      <c r="B4" s="146">
        <v>13</v>
      </c>
      <c r="C4" s="146" t="s">
        <v>1887</v>
      </c>
      <c r="D4" s="146" t="s">
        <v>1889</v>
      </c>
      <c r="E4" s="146" t="s">
        <v>1891</v>
      </c>
      <c r="F4" s="146" t="s">
        <v>0</v>
      </c>
      <c r="G4" s="161" t="s">
        <v>1622</v>
      </c>
    </row>
    <row r="6" spans="1:7">
      <c r="A6" s="12" t="s">
        <v>1597</v>
      </c>
      <c r="B6" s="15" t="s">
        <v>1598</v>
      </c>
      <c r="C6" s="23"/>
    </row>
    <row r="7" spans="1:7">
      <c r="A7" s="158" t="s">
        <v>1599</v>
      </c>
      <c r="B7" s="158" t="s">
        <v>1600</v>
      </c>
    </row>
    <row r="8" spans="1:7">
      <c r="A8" s="158" t="s">
        <v>1343</v>
      </c>
      <c r="B8" s="158" t="s">
        <v>1298</v>
      </c>
    </row>
    <row r="9" spans="1:7">
      <c r="A9" s="152" t="s">
        <v>1606</v>
      </c>
      <c r="B9" s="41" t="s">
        <v>1618</v>
      </c>
    </row>
  </sheetData>
  <pageMargins left="0" right="0" top="0" bottom="0" header="0.31496062992125984" footer="0.31496062992125984"/>
  <pageSetup paperSize="9" orientation="landscape" r:id="rId1"/>
</worksheet>
</file>

<file path=xl/worksheets/sheet26.xml><?xml version="1.0" encoding="utf-8"?>
<worksheet xmlns="http://schemas.openxmlformats.org/spreadsheetml/2006/main" xmlns:r="http://schemas.openxmlformats.org/officeDocument/2006/relationships">
  <sheetPr codeName="Blad26">
    <tabColor theme="8" tint="0.39997558519241921"/>
  </sheetPr>
  <dimension ref="A1:C10"/>
  <sheetViews>
    <sheetView view="pageBreakPreview" zoomScale="130" zoomScaleNormal="160" zoomScaleSheetLayoutView="130" workbookViewId="0">
      <selection activeCell="A8" sqref="A8:B10"/>
    </sheetView>
  </sheetViews>
  <sheetFormatPr defaultColWidth="9.140625" defaultRowHeight="11.25"/>
  <cols>
    <col min="1" max="1" width="10.28515625" style="136" customWidth="1"/>
    <col min="2" max="2" width="52.28515625" style="136" customWidth="1"/>
    <col min="3" max="3" width="47.7109375" style="136" customWidth="1"/>
    <col min="4" max="16384" width="9.140625" style="134"/>
  </cols>
  <sheetData>
    <row r="1" spans="1:3" s="118" customFormat="1" ht="22.5">
      <c r="A1" s="142" t="s">
        <v>1365</v>
      </c>
      <c r="B1" s="142" t="s">
        <v>35</v>
      </c>
      <c r="C1" s="142" t="s">
        <v>1366</v>
      </c>
    </row>
    <row r="2" spans="1:3" ht="22.5">
      <c r="A2" s="162" t="s">
        <v>1541</v>
      </c>
      <c r="B2" s="162" t="s">
        <v>1892</v>
      </c>
      <c r="C2" s="163" t="s">
        <v>1893</v>
      </c>
    </row>
    <row r="3" spans="1:3" ht="22.5">
      <c r="A3" s="138" t="s">
        <v>1542</v>
      </c>
      <c r="B3" s="138" t="s">
        <v>1894</v>
      </c>
      <c r="C3" s="138" t="s">
        <v>1896</v>
      </c>
    </row>
    <row r="4" spans="1:3">
      <c r="A4" s="144"/>
      <c r="B4" s="138" t="s">
        <v>1895</v>
      </c>
      <c r="C4" s="154" t="s">
        <v>1897</v>
      </c>
    </row>
    <row r="5" spans="1:3" ht="45">
      <c r="A5" s="155" t="s">
        <v>1543</v>
      </c>
      <c r="B5" s="157" t="s">
        <v>1898</v>
      </c>
      <c r="C5" s="114" t="s">
        <v>1899</v>
      </c>
    </row>
    <row r="6" spans="1:3" ht="22.5">
      <c r="A6" s="140"/>
      <c r="B6" s="140" t="s">
        <v>1900</v>
      </c>
      <c r="C6" s="140" t="s">
        <v>1554</v>
      </c>
    </row>
    <row r="8" spans="1:3">
      <c r="A8" s="136" t="s">
        <v>1597</v>
      </c>
      <c r="B8" s="136" t="s">
        <v>1598</v>
      </c>
    </row>
    <row r="9" spans="1:3">
      <c r="A9" s="136" t="s">
        <v>1901</v>
      </c>
      <c r="B9" s="136" t="s">
        <v>1600</v>
      </c>
    </row>
    <row r="10" spans="1:3">
      <c r="A10" s="136" t="s">
        <v>1671</v>
      </c>
      <c r="B10" s="136" t="s">
        <v>1672</v>
      </c>
    </row>
  </sheetData>
  <pageMargins left="0" right="0" top="0" bottom="0" header="0.31496062992125984" footer="0.31496062992125984"/>
  <pageSetup paperSize="9" orientation="landscape" r:id="rId1"/>
  <colBreaks count="1" manualBreakCount="1">
    <brk id="3" max="33" man="1"/>
  </colBreaks>
</worksheet>
</file>

<file path=xl/worksheets/sheet27.xml><?xml version="1.0" encoding="utf-8"?>
<worksheet xmlns="http://schemas.openxmlformats.org/spreadsheetml/2006/main" xmlns:r="http://schemas.openxmlformats.org/officeDocument/2006/relationships">
  <sheetPr codeName="Blad27">
    <tabColor rgb="FF7030A0"/>
  </sheetPr>
  <dimension ref="A1:H11"/>
  <sheetViews>
    <sheetView view="pageBreakPreview" zoomScale="85" zoomScaleNormal="70" zoomScaleSheetLayoutView="85" workbookViewId="0">
      <pane ySplit="1" topLeftCell="A2" activePane="bottomLeft" state="frozen"/>
      <selection activeCell="T1" sqref="T1"/>
      <selection pane="bottomLeft" activeCell="B7" sqref="B7"/>
    </sheetView>
  </sheetViews>
  <sheetFormatPr defaultRowHeight="12"/>
  <cols>
    <col min="1" max="1" width="8.42578125" style="53" bestFit="1" customWidth="1"/>
    <col min="2" max="2" width="4" style="53" customWidth="1"/>
    <col min="3" max="3" width="22.28515625" style="53" customWidth="1"/>
    <col min="4" max="4" width="23.42578125" style="53" customWidth="1"/>
    <col min="5" max="5" width="20.85546875" style="53" customWidth="1"/>
    <col min="6" max="6" width="18.28515625" style="53" customWidth="1"/>
    <col min="7" max="7" width="36.85546875" style="53" customWidth="1"/>
    <col min="8" max="8" width="9.5703125" style="53" customWidth="1"/>
    <col min="9" max="21" width="9.140625" style="53"/>
    <col min="22" max="22" width="9.140625" style="53" customWidth="1"/>
    <col min="23" max="16384" width="9.140625" style="53"/>
  </cols>
  <sheetData>
    <row r="1" spans="1:8" s="23" customFormat="1" ht="60" customHeight="1">
      <c r="A1" s="167" t="s">
        <v>1333</v>
      </c>
      <c r="B1" s="167" t="s">
        <v>23</v>
      </c>
      <c r="C1" s="167" t="s">
        <v>1360</v>
      </c>
      <c r="D1" s="167" t="s">
        <v>1902</v>
      </c>
      <c r="E1" s="167" t="s">
        <v>1695</v>
      </c>
      <c r="F1" s="167" t="s">
        <v>1363</v>
      </c>
      <c r="G1" s="167" t="s">
        <v>1341</v>
      </c>
      <c r="H1" s="167" t="s">
        <v>1291</v>
      </c>
    </row>
    <row r="2" spans="1:8" s="52" customFormat="1" ht="223.5" customHeight="1">
      <c r="A2" s="165" t="s">
        <v>1547</v>
      </c>
      <c r="B2" s="165">
        <v>44</v>
      </c>
      <c r="C2" s="165" t="s">
        <v>1908</v>
      </c>
      <c r="D2" s="165" t="s">
        <v>1909</v>
      </c>
      <c r="E2" s="165" t="s">
        <v>1910</v>
      </c>
      <c r="F2" s="165" t="s">
        <v>1550</v>
      </c>
      <c r="G2" s="165" t="s">
        <v>1565</v>
      </c>
      <c r="H2" s="166" t="s">
        <v>1622</v>
      </c>
    </row>
    <row r="3" spans="1:8" s="52" customFormat="1" ht="127.5" customHeight="1">
      <c r="A3" s="165" t="s">
        <v>1546</v>
      </c>
      <c r="B3" s="165">
        <v>2</v>
      </c>
      <c r="C3" s="165" t="s">
        <v>1906</v>
      </c>
      <c r="D3" s="165" t="s">
        <v>1907</v>
      </c>
      <c r="E3" s="165" t="s">
        <v>1548</v>
      </c>
      <c r="F3" s="165" t="s">
        <v>0</v>
      </c>
      <c r="G3" s="165"/>
      <c r="H3" s="166" t="s">
        <v>1622</v>
      </c>
    </row>
    <row r="4" spans="1:8" s="52" customFormat="1" ht="236.25" customHeight="1">
      <c r="A4" s="52" t="s">
        <v>1545</v>
      </c>
      <c r="B4" s="52">
        <v>26</v>
      </c>
      <c r="C4" s="52" t="s">
        <v>1551</v>
      </c>
      <c r="D4" s="52" t="s">
        <v>1903</v>
      </c>
      <c r="E4" s="52" t="s">
        <v>1904</v>
      </c>
      <c r="F4" s="52" t="s">
        <v>1549</v>
      </c>
      <c r="G4" s="53" t="s">
        <v>1905</v>
      </c>
      <c r="H4" s="164" t="s">
        <v>1622</v>
      </c>
    </row>
    <row r="5" spans="1:8" s="54" customFormat="1">
      <c r="A5" s="53"/>
      <c r="B5" s="53"/>
      <c r="C5" s="53"/>
      <c r="D5" s="53"/>
      <c r="E5" s="53"/>
      <c r="F5" s="53"/>
      <c r="G5" s="53"/>
      <c r="H5" s="53"/>
    </row>
    <row r="6" spans="1:8" s="54" customFormat="1">
      <c r="A6" s="12" t="s">
        <v>1597</v>
      </c>
      <c r="B6" s="15" t="s">
        <v>1598</v>
      </c>
      <c r="C6" s="23"/>
      <c r="D6" s="53"/>
      <c r="E6" s="53"/>
      <c r="F6" s="53"/>
      <c r="G6" s="53"/>
      <c r="H6" s="53"/>
    </row>
    <row r="7" spans="1:8" s="54" customFormat="1">
      <c r="A7" s="158" t="s">
        <v>1599</v>
      </c>
      <c r="B7" s="158" t="s">
        <v>1600</v>
      </c>
      <c r="C7" s="134"/>
      <c r="D7" s="53"/>
      <c r="E7" s="53"/>
      <c r="F7" s="53"/>
      <c r="G7" s="53"/>
      <c r="H7" s="53"/>
    </row>
    <row r="8" spans="1:8" s="54" customFormat="1">
      <c r="A8" s="53" t="s">
        <v>1343</v>
      </c>
      <c r="B8" s="121" t="s">
        <v>1298</v>
      </c>
      <c r="C8" s="53"/>
      <c r="D8" s="53"/>
      <c r="E8" s="53"/>
      <c r="F8" s="53"/>
      <c r="G8" s="53"/>
      <c r="H8" s="53"/>
    </row>
    <row r="9" spans="1:8" s="54" customFormat="1">
      <c r="A9" s="53"/>
      <c r="B9" s="53"/>
      <c r="C9" s="53"/>
      <c r="D9" s="53"/>
      <c r="E9" s="53"/>
      <c r="F9" s="53"/>
      <c r="G9" s="53"/>
      <c r="H9" s="53"/>
    </row>
    <row r="10" spans="1:8" s="54" customFormat="1">
      <c r="A10" s="53"/>
      <c r="B10" s="53"/>
      <c r="C10" s="53"/>
      <c r="D10" s="53"/>
      <c r="E10" s="53"/>
      <c r="F10" s="53"/>
      <c r="G10" s="53"/>
      <c r="H10" s="53"/>
    </row>
    <row r="11" spans="1:8" s="54" customFormat="1">
      <c r="A11" s="53"/>
      <c r="B11" s="53"/>
      <c r="C11" s="53"/>
      <c r="D11" s="53"/>
      <c r="E11" s="53"/>
      <c r="F11" s="53"/>
      <c r="G11" s="53"/>
      <c r="H11" s="53"/>
    </row>
  </sheetData>
  <pageMargins left="0" right="0" top="0" bottom="0" header="0.31496062992125984" footer="0.31496062992125984"/>
  <pageSetup paperSize="9" orientation="landscape" r:id="rId1"/>
</worksheet>
</file>

<file path=xl/worksheets/sheet28.xml><?xml version="1.0" encoding="utf-8"?>
<worksheet xmlns="http://schemas.openxmlformats.org/spreadsheetml/2006/main" xmlns:r="http://schemas.openxmlformats.org/officeDocument/2006/relationships">
  <sheetPr codeName="Blad28">
    <tabColor rgb="FF7030A0"/>
  </sheetPr>
  <dimension ref="A1:C10"/>
  <sheetViews>
    <sheetView view="pageBreakPreview" zoomScaleSheetLayoutView="100" workbookViewId="0">
      <pane ySplit="1" topLeftCell="A2" activePane="bottomLeft" state="frozen"/>
      <selection activeCell="E1" sqref="E1"/>
      <selection pane="bottomLeft" activeCell="C25" sqref="C25"/>
    </sheetView>
  </sheetViews>
  <sheetFormatPr defaultRowHeight="11.25"/>
  <cols>
    <col min="1" max="1" width="8.140625" style="65" bestFit="1" customWidth="1"/>
    <col min="2" max="2" width="39.85546875" style="65" customWidth="1"/>
    <col min="3" max="3" width="67.7109375" style="65" customWidth="1"/>
    <col min="4" max="16384" width="9.140625" style="171"/>
  </cols>
  <sheetData>
    <row r="1" spans="1:3" s="169" customFormat="1" ht="22.5">
      <c r="A1" s="168" t="s">
        <v>1365</v>
      </c>
      <c r="B1" s="168" t="s">
        <v>29</v>
      </c>
      <c r="C1" s="168" t="s">
        <v>1366</v>
      </c>
    </row>
    <row r="2" spans="1:3" ht="22.5">
      <c r="A2" s="170" t="s">
        <v>1547</v>
      </c>
      <c r="B2" s="170" t="s">
        <v>1911</v>
      </c>
      <c r="C2" s="170" t="s">
        <v>1913</v>
      </c>
    </row>
    <row r="3" spans="1:3" ht="22.5">
      <c r="A3" s="170" t="s">
        <v>1546</v>
      </c>
      <c r="B3" s="170" t="s">
        <v>1552</v>
      </c>
      <c r="C3" s="170" t="s">
        <v>1916</v>
      </c>
    </row>
    <row r="4" spans="1:3" s="174" customFormat="1" ht="22.5">
      <c r="A4" s="172" t="s">
        <v>1545</v>
      </c>
      <c r="B4" s="173" t="s">
        <v>11</v>
      </c>
      <c r="C4" s="173" t="s">
        <v>1912</v>
      </c>
    </row>
    <row r="5" spans="1:3" s="174" customFormat="1" ht="22.5">
      <c r="A5" s="175"/>
      <c r="B5" s="176" t="s">
        <v>26</v>
      </c>
      <c r="C5" s="176" t="s">
        <v>1914</v>
      </c>
    </row>
    <row r="6" spans="1:3" ht="22.5">
      <c r="A6" s="177"/>
      <c r="B6" s="177" t="s">
        <v>1811</v>
      </c>
      <c r="C6" s="177" t="s">
        <v>1915</v>
      </c>
    </row>
    <row r="8" spans="1:3">
      <c r="A8" s="136" t="s">
        <v>1597</v>
      </c>
      <c r="B8" s="136" t="s">
        <v>1598</v>
      </c>
    </row>
    <row r="9" spans="1:3">
      <c r="A9" s="136" t="s">
        <v>1901</v>
      </c>
      <c r="B9" s="136" t="s">
        <v>1600</v>
      </c>
    </row>
    <row r="10" spans="1:3">
      <c r="A10" s="136" t="s">
        <v>1671</v>
      </c>
      <c r="B10" s="136" t="s">
        <v>1672</v>
      </c>
    </row>
  </sheetData>
  <pageMargins left="0" right="0" top="0" bottom="0" header="0.31496062992125984" footer="0.31496062992125984"/>
  <pageSetup paperSize="9" orientation="landscape" r:id="rId1"/>
  <colBreaks count="1" manualBreakCount="1">
    <brk id="3" max="45" man="1"/>
  </colBreaks>
</worksheet>
</file>

<file path=xl/worksheets/sheet29.xml><?xml version="1.0" encoding="utf-8"?>
<worksheet xmlns="http://schemas.openxmlformats.org/spreadsheetml/2006/main" xmlns:r="http://schemas.openxmlformats.org/officeDocument/2006/relationships">
  <sheetPr codeName="Blad29">
    <tabColor rgb="FF92D050"/>
  </sheetPr>
  <dimension ref="A1:IA402"/>
  <sheetViews>
    <sheetView tabSelected="1" view="pageBreakPreview" zoomScale="85" zoomScaleNormal="70" zoomScaleSheetLayoutView="85" workbookViewId="0">
      <pane ySplit="2" topLeftCell="A3" activePane="bottomLeft" state="frozen"/>
      <selection activeCell="T1" sqref="T1"/>
      <selection pane="bottomLeft" activeCell="U313" sqref="U313"/>
    </sheetView>
  </sheetViews>
  <sheetFormatPr defaultRowHeight="11.25"/>
  <cols>
    <col min="1" max="1" width="4.140625" style="65" customWidth="1"/>
    <col min="2" max="2" width="7.28515625" style="12" customWidth="1"/>
    <col min="3" max="3" width="6.42578125" style="12" customWidth="1"/>
    <col min="4" max="4" width="11.28515625" style="12" customWidth="1"/>
    <col min="5" max="5" width="13.5703125" style="204" customWidth="1"/>
    <col min="6" max="6" width="5.140625" style="30" customWidth="1"/>
    <col min="7" max="7" width="6.85546875" style="30" customWidth="1"/>
    <col min="8" max="8" width="7.7109375" style="30" customWidth="1"/>
    <col min="9" max="9" width="7.42578125" style="30" customWidth="1"/>
    <col min="10" max="12" width="6.7109375" style="30" customWidth="1"/>
    <col min="13" max="13" width="7.42578125" style="204" customWidth="1"/>
    <col min="14" max="14" width="10.7109375" style="30" customWidth="1"/>
    <col min="15" max="15" width="9.28515625" style="30" customWidth="1"/>
    <col min="16" max="16" width="22" style="30" customWidth="1"/>
    <col min="17" max="17" width="6.5703125" style="30" customWidth="1"/>
    <col min="18" max="18" width="5" style="30" customWidth="1"/>
    <col min="19" max="19" width="6.7109375" style="30" customWidth="1"/>
    <col min="20" max="20" width="8.140625" style="204" customWidth="1"/>
    <col min="21" max="21" width="9.7109375" style="30" customWidth="1"/>
    <col min="22" max="22" width="12.7109375" style="30" customWidth="1"/>
    <col min="23" max="23" width="12.85546875" style="30" customWidth="1"/>
    <col min="24" max="24" width="9" style="30" customWidth="1"/>
    <col min="25" max="25" width="8" style="30" customWidth="1"/>
    <col min="26" max="26" width="9.28515625" style="30" customWidth="1"/>
    <col min="27" max="27" width="11.42578125" style="179" customWidth="1"/>
    <col min="28" max="28" width="8.85546875" style="179" customWidth="1"/>
    <col min="29" max="29" width="12.140625" style="204" customWidth="1"/>
    <col min="30" max="30" width="17.28515625" style="30" customWidth="1"/>
    <col min="31" max="31" width="12.140625" style="30" customWidth="1"/>
    <col min="32" max="32" width="12.5703125" style="30" customWidth="1"/>
    <col min="33" max="33" width="12.85546875" style="204" customWidth="1"/>
    <col min="34" max="34" width="13.140625" style="178" customWidth="1"/>
    <col min="35" max="35" width="29.7109375" style="178" customWidth="1"/>
    <col min="36" max="36" width="21.28515625" style="30" customWidth="1"/>
    <col min="37" max="37" width="11.140625" style="30" customWidth="1"/>
    <col min="38" max="38" width="15.5703125" style="204" customWidth="1"/>
    <col min="39" max="39" width="11.28515625" style="179" customWidth="1"/>
    <col min="40" max="40" width="34.28515625" style="204" customWidth="1"/>
    <col min="41" max="209" width="9.140625" style="178"/>
    <col min="210" max="16384" width="9.140625" style="12"/>
  </cols>
  <sheetData>
    <row r="1" spans="1:235">
      <c r="B1" s="318" t="s">
        <v>1027</v>
      </c>
      <c r="C1" s="318"/>
      <c r="D1" s="318"/>
      <c r="E1" s="315"/>
      <c r="F1" s="319" t="s">
        <v>1026</v>
      </c>
      <c r="G1" s="320"/>
      <c r="H1" s="320"/>
      <c r="I1" s="320"/>
      <c r="J1" s="320"/>
      <c r="K1" s="320"/>
      <c r="L1" s="320"/>
      <c r="M1" s="321"/>
      <c r="N1" s="313" t="s">
        <v>1025</v>
      </c>
      <c r="O1" s="318"/>
      <c r="P1" s="318"/>
      <c r="Q1" s="318"/>
      <c r="R1" s="318"/>
      <c r="S1" s="318"/>
      <c r="T1" s="315"/>
      <c r="U1" s="313" t="s">
        <v>1024</v>
      </c>
      <c r="V1" s="314"/>
      <c r="W1" s="314"/>
      <c r="X1" s="314"/>
      <c r="Y1" s="314"/>
      <c r="Z1" s="314"/>
      <c r="AA1" s="314"/>
      <c r="AB1" s="314"/>
      <c r="AC1" s="315"/>
      <c r="AD1" s="313" t="s">
        <v>1023</v>
      </c>
      <c r="AE1" s="314"/>
      <c r="AF1" s="314"/>
      <c r="AG1" s="315"/>
      <c r="AJ1" s="179" t="s">
        <v>1022</v>
      </c>
      <c r="AK1" s="12"/>
      <c r="AL1" s="180"/>
      <c r="AM1" s="313" t="s">
        <v>1021</v>
      </c>
      <c r="AN1" s="315"/>
    </row>
    <row r="2" spans="1:235" s="186" customFormat="1" ht="45">
      <c r="A2" s="181" t="s">
        <v>1917</v>
      </c>
      <c r="B2" s="182" t="s">
        <v>1918</v>
      </c>
      <c r="C2" s="182" t="s">
        <v>1919</v>
      </c>
      <c r="D2" s="182" t="s">
        <v>1920</v>
      </c>
      <c r="E2" s="183" t="s">
        <v>1020</v>
      </c>
      <c r="F2" s="182" t="s">
        <v>1019</v>
      </c>
      <c r="G2" s="182" t="s">
        <v>1921</v>
      </c>
      <c r="H2" s="182" t="s">
        <v>1922</v>
      </c>
      <c r="I2" s="182" t="s">
        <v>1018</v>
      </c>
      <c r="J2" s="182" t="s">
        <v>1017</v>
      </c>
      <c r="K2" s="182" t="s">
        <v>1016</v>
      </c>
      <c r="L2" s="182" t="s">
        <v>1015</v>
      </c>
      <c r="M2" s="183" t="s">
        <v>1014</v>
      </c>
      <c r="N2" s="182" t="s">
        <v>1013</v>
      </c>
      <c r="O2" s="182" t="s">
        <v>1012</v>
      </c>
      <c r="P2" s="182" t="s">
        <v>1011</v>
      </c>
      <c r="Q2" s="182" t="s">
        <v>1010</v>
      </c>
      <c r="R2" s="182" t="s">
        <v>1009</v>
      </c>
      <c r="S2" s="182" t="s">
        <v>1008</v>
      </c>
      <c r="T2" s="183" t="s">
        <v>1007</v>
      </c>
      <c r="U2" s="182" t="s">
        <v>1006</v>
      </c>
      <c r="V2" s="182" t="s">
        <v>1005</v>
      </c>
      <c r="W2" s="182" t="s">
        <v>1004</v>
      </c>
      <c r="X2" s="182" t="s">
        <v>1003</v>
      </c>
      <c r="Y2" s="182" t="s">
        <v>1002</v>
      </c>
      <c r="Z2" s="184" t="s">
        <v>1001</v>
      </c>
      <c r="AA2" s="184" t="s">
        <v>1000</v>
      </c>
      <c r="AB2" s="184" t="s">
        <v>999</v>
      </c>
      <c r="AC2" s="185" t="s">
        <v>998</v>
      </c>
      <c r="AD2" s="182" t="s">
        <v>997</v>
      </c>
      <c r="AE2" s="182" t="s">
        <v>996</v>
      </c>
      <c r="AF2" s="182" t="s">
        <v>995</v>
      </c>
      <c r="AG2" s="183" t="s">
        <v>994</v>
      </c>
      <c r="AH2" s="182" t="s">
        <v>993</v>
      </c>
      <c r="AI2" s="182" t="s">
        <v>992</v>
      </c>
      <c r="AJ2" s="182" t="s">
        <v>991</v>
      </c>
      <c r="AK2" s="182" t="s">
        <v>990</v>
      </c>
      <c r="AL2" s="183" t="s">
        <v>989</v>
      </c>
      <c r="AM2" s="182" t="s">
        <v>988</v>
      </c>
      <c r="AN2" s="183" t="s">
        <v>987</v>
      </c>
    </row>
    <row r="3" spans="1:235" s="191" customFormat="1">
      <c r="A3" s="172"/>
      <c r="B3" s="187"/>
      <c r="C3" s="187"/>
      <c r="D3" s="187"/>
      <c r="E3" s="188"/>
      <c r="F3" s="187"/>
      <c r="G3" s="187"/>
      <c r="H3" s="187"/>
      <c r="I3" s="187"/>
      <c r="J3" s="187"/>
      <c r="K3" s="187"/>
      <c r="L3" s="187"/>
      <c r="M3" s="188"/>
      <c r="N3" s="187"/>
      <c r="O3" s="187"/>
      <c r="P3" s="187"/>
      <c r="Q3" s="187"/>
      <c r="R3" s="187"/>
      <c r="S3" s="187"/>
      <c r="T3" s="188"/>
      <c r="U3" s="187"/>
      <c r="V3" s="187"/>
      <c r="W3" s="187"/>
      <c r="X3" s="187"/>
      <c r="Y3" s="187"/>
      <c r="Z3" s="187"/>
      <c r="AA3" s="189"/>
      <c r="AB3" s="189"/>
      <c r="AC3" s="188"/>
      <c r="AD3" s="187"/>
      <c r="AE3" s="187"/>
      <c r="AF3" s="187"/>
      <c r="AG3" s="188"/>
      <c r="AH3" s="190"/>
      <c r="AI3" s="190"/>
      <c r="AJ3" s="187"/>
      <c r="AK3" s="187"/>
      <c r="AL3" s="188"/>
      <c r="AM3" s="189"/>
      <c r="AN3" s="188"/>
      <c r="AO3" s="190"/>
      <c r="AP3" s="190"/>
      <c r="AQ3" s="190"/>
      <c r="AR3" s="190"/>
      <c r="AS3" s="190"/>
      <c r="AT3" s="190"/>
      <c r="AU3" s="190"/>
      <c r="AV3" s="190"/>
      <c r="AW3" s="190"/>
      <c r="AX3" s="190"/>
      <c r="AY3" s="190"/>
      <c r="AZ3" s="190"/>
      <c r="BA3" s="190"/>
      <c r="BB3" s="190"/>
      <c r="BC3" s="190"/>
      <c r="BD3" s="190"/>
      <c r="BE3" s="190"/>
      <c r="BF3" s="190"/>
      <c r="BG3" s="190"/>
      <c r="BH3" s="190"/>
      <c r="BI3" s="190"/>
      <c r="BJ3" s="190"/>
      <c r="BK3" s="190"/>
      <c r="BL3" s="190"/>
      <c r="BM3" s="190"/>
      <c r="BN3" s="190"/>
      <c r="BO3" s="190"/>
      <c r="BP3" s="190"/>
      <c r="BQ3" s="190"/>
      <c r="BR3" s="190"/>
      <c r="BS3" s="190"/>
      <c r="BT3" s="190"/>
      <c r="BU3" s="190"/>
      <c r="BV3" s="190"/>
      <c r="BW3" s="190"/>
      <c r="BX3" s="190"/>
      <c r="BY3" s="190"/>
      <c r="BZ3" s="190"/>
      <c r="CA3" s="190"/>
      <c r="CB3" s="190"/>
      <c r="CC3" s="190"/>
      <c r="CD3" s="190"/>
      <c r="CE3" s="190"/>
      <c r="CF3" s="190"/>
      <c r="CG3" s="190"/>
      <c r="CH3" s="190"/>
      <c r="CI3" s="190"/>
      <c r="CJ3" s="190"/>
      <c r="CK3" s="190"/>
      <c r="CL3" s="190"/>
      <c r="CM3" s="190"/>
      <c r="CN3" s="190"/>
      <c r="CO3" s="190"/>
      <c r="CP3" s="190"/>
      <c r="CQ3" s="190"/>
      <c r="CR3" s="190"/>
      <c r="CS3" s="190"/>
      <c r="CT3" s="190"/>
      <c r="CU3" s="190"/>
      <c r="CV3" s="190"/>
      <c r="CW3" s="190"/>
      <c r="CX3" s="190"/>
      <c r="CY3" s="190"/>
      <c r="CZ3" s="190"/>
      <c r="DA3" s="190"/>
      <c r="DB3" s="190"/>
      <c r="DC3" s="190"/>
      <c r="DD3" s="190"/>
      <c r="DE3" s="190"/>
      <c r="DF3" s="190"/>
      <c r="DG3" s="190"/>
      <c r="DH3" s="190"/>
      <c r="DI3" s="190"/>
      <c r="DJ3" s="190"/>
      <c r="DK3" s="190"/>
      <c r="DL3" s="190"/>
      <c r="DM3" s="190"/>
      <c r="DN3" s="190"/>
      <c r="DO3" s="190"/>
      <c r="DP3" s="190"/>
      <c r="DQ3" s="190"/>
      <c r="DR3" s="190"/>
      <c r="DS3" s="190"/>
      <c r="DT3" s="190"/>
      <c r="DU3" s="190"/>
      <c r="DV3" s="190"/>
      <c r="DW3" s="190"/>
      <c r="DX3" s="190"/>
      <c r="DY3" s="190"/>
      <c r="DZ3" s="190"/>
      <c r="EA3" s="190"/>
      <c r="EB3" s="190"/>
      <c r="EC3" s="190"/>
      <c r="ED3" s="190"/>
      <c r="EE3" s="190"/>
      <c r="EF3" s="190"/>
      <c r="EG3" s="190"/>
      <c r="EH3" s="190"/>
      <c r="EI3" s="190"/>
      <c r="EJ3" s="190"/>
      <c r="EK3" s="190"/>
      <c r="EL3" s="190"/>
      <c r="EM3" s="190"/>
      <c r="EN3" s="190"/>
      <c r="EO3" s="190"/>
      <c r="EP3" s="190"/>
      <c r="EQ3" s="190"/>
      <c r="ER3" s="190"/>
      <c r="ES3" s="190"/>
      <c r="ET3" s="190"/>
      <c r="EU3" s="190"/>
      <c r="EV3" s="190"/>
      <c r="EW3" s="190"/>
      <c r="EX3" s="190"/>
      <c r="EY3" s="190"/>
      <c r="EZ3" s="190"/>
      <c r="FA3" s="190"/>
      <c r="FB3" s="190"/>
      <c r="FC3" s="190"/>
      <c r="FD3" s="190"/>
      <c r="FE3" s="190"/>
      <c r="FF3" s="190"/>
      <c r="FG3" s="190"/>
      <c r="FH3" s="190"/>
      <c r="FI3" s="190"/>
      <c r="FJ3" s="190"/>
      <c r="FK3" s="190"/>
      <c r="FL3" s="190"/>
      <c r="FM3" s="190"/>
      <c r="FN3" s="190"/>
      <c r="FO3" s="190"/>
      <c r="FP3" s="190"/>
      <c r="FQ3" s="190"/>
      <c r="FR3" s="190"/>
      <c r="FS3" s="190"/>
      <c r="FT3" s="190"/>
      <c r="FU3" s="190"/>
      <c r="FV3" s="190"/>
      <c r="FW3" s="190"/>
      <c r="FX3" s="190"/>
      <c r="FY3" s="190"/>
      <c r="FZ3" s="190"/>
      <c r="GA3" s="190"/>
      <c r="GB3" s="190"/>
      <c r="GC3" s="190"/>
      <c r="GD3" s="190"/>
      <c r="GE3" s="190"/>
      <c r="GF3" s="190"/>
      <c r="GG3" s="190"/>
      <c r="GH3" s="190"/>
      <c r="GI3" s="190"/>
      <c r="GJ3" s="190"/>
      <c r="GK3" s="190"/>
      <c r="GL3" s="190"/>
      <c r="GM3" s="190"/>
      <c r="GN3" s="190"/>
      <c r="GO3" s="190"/>
      <c r="GP3" s="190"/>
      <c r="GQ3" s="190"/>
      <c r="GR3" s="190"/>
      <c r="GS3" s="190"/>
      <c r="GT3" s="190"/>
      <c r="GU3" s="190"/>
      <c r="GV3" s="190"/>
      <c r="GW3" s="190"/>
      <c r="GX3" s="190"/>
      <c r="GY3" s="190"/>
      <c r="GZ3" s="190"/>
      <c r="HA3" s="190"/>
      <c r="HB3" s="190"/>
      <c r="HC3" s="190"/>
      <c r="HD3" s="190"/>
      <c r="HE3" s="190"/>
      <c r="HF3" s="190"/>
      <c r="HG3" s="190"/>
      <c r="HH3" s="190"/>
      <c r="HI3" s="190"/>
      <c r="HJ3" s="190"/>
      <c r="HK3" s="190"/>
      <c r="HL3" s="190"/>
      <c r="HM3" s="190"/>
      <c r="HN3" s="190"/>
      <c r="HO3" s="190"/>
      <c r="HP3" s="190"/>
      <c r="HQ3" s="190"/>
      <c r="HR3" s="190"/>
      <c r="HS3" s="190"/>
      <c r="HT3" s="190"/>
      <c r="HU3" s="190"/>
      <c r="HV3" s="190"/>
      <c r="HW3" s="190"/>
      <c r="HX3" s="190"/>
      <c r="HY3" s="190"/>
      <c r="HZ3" s="190"/>
      <c r="IA3" s="190"/>
    </row>
    <row r="4" spans="1:235" s="191" customFormat="1">
      <c r="A4" s="172"/>
      <c r="B4" s="187"/>
      <c r="C4" s="187"/>
      <c r="D4" s="187"/>
      <c r="E4" s="188"/>
      <c r="F4" s="187"/>
      <c r="G4" s="187"/>
      <c r="H4" s="187"/>
      <c r="I4" s="187"/>
      <c r="J4" s="187"/>
      <c r="K4" s="187"/>
      <c r="L4" s="187"/>
      <c r="M4" s="188"/>
      <c r="N4" s="187"/>
      <c r="O4" s="187"/>
      <c r="Q4" s="187"/>
      <c r="R4" s="187"/>
      <c r="S4" s="187" t="s">
        <v>986</v>
      </c>
      <c r="T4" s="188"/>
      <c r="U4" s="187"/>
      <c r="V4" s="187"/>
      <c r="W4" s="187"/>
      <c r="X4" s="187"/>
      <c r="Y4" s="187"/>
      <c r="Z4" s="187"/>
      <c r="AA4" s="189"/>
      <c r="AB4" s="189"/>
      <c r="AC4" s="188"/>
      <c r="AD4" s="187"/>
      <c r="AE4" s="187"/>
      <c r="AF4" s="187"/>
      <c r="AG4" s="192"/>
      <c r="AH4" s="190"/>
      <c r="AI4" s="190"/>
      <c r="AJ4" s="187"/>
      <c r="AK4" s="187"/>
      <c r="AL4" s="188"/>
      <c r="AM4" s="189"/>
      <c r="AN4" s="192"/>
      <c r="AO4" s="190"/>
      <c r="AP4" s="190"/>
      <c r="AQ4" s="190"/>
      <c r="AR4" s="190"/>
      <c r="AS4" s="190"/>
      <c r="AT4" s="190"/>
      <c r="AU4" s="190"/>
      <c r="AV4" s="190"/>
      <c r="AW4" s="190"/>
      <c r="AX4" s="190"/>
      <c r="AY4" s="190"/>
      <c r="AZ4" s="190"/>
      <c r="BA4" s="190"/>
      <c r="BB4" s="190"/>
      <c r="BC4" s="190"/>
      <c r="BD4" s="190"/>
      <c r="BE4" s="190"/>
      <c r="BF4" s="190"/>
      <c r="BG4" s="190"/>
      <c r="BH4" s="190"/>
      <c r="BI4" s="190"/>
      <c r="BJ4" s="190"/>
      <c r="BK4" s="190"/>
      <c r="BL4" s="190"/>
      <c r="BM4" s="190"/>
      <c r="BN4" s="190"/>
      <c r="BO4" s="190"/>
      <c r="BP4" s="190"/>
      <c r="BQ4" s="190"/>
      <c r="BR4" s="190"/>
      <c r="BS4" s="190"/>
      <c r="BT4" s="190"/>
      <c r="BU4" s="190"/>
      <c r="BV4" s="190"/>
      <c r="BW4" s="190"/>
      <c r="BX4" s="190"/>
      <c r="BY4" s="190"/>
      <c r="BZ4" s="190"/>
      <c r="CA4" s="190"/>
      <c r="CB4" s="190"/>
      <c r="CC4" s="190"/>
      <c r="CD4" s="190"/>
      <c r="CE4" s="190"/>
      <c r="CF4" s="190"/>
      <c r="CG4" s="190"/>
      <c r="CH4" s="190"/>
      <c r="CI4" s="190"/>
      <c r="CJ4" s="190"/>
      <c r="CK4" s="190"/>
      <c r="CL4" s="190"/>
      <c r="CM4" s="190"/>
      <c r="CN4" s="190"/>
      <c r="CO4" s="190"/>
      <c r="CP4" s="190"/>
      <c r="CQ4" s="190"/>
      <c r="CR4" s="190"/>
      <c r="CS4" s="190"/>
      <c r="CT4" s="190"/>
      <c r="CU4" s="190"/>
      <c r="CV4" s="190"/>
      <c r="CW4" s="190"/>
      <c r="CX4" s="190"/>
      <c r="CY4" s="190"/>
      <c r="CZ4" s="190"/>
      <c r="DA4" s="190"/>
      <c r="DB4" s="190"/>
      <c r="DC4" s="190"/>
      <c r="DD4" s="190"/>
      <c r="DE4" s="190"/>
      <c r="DF4" s="190"/>
      <c r="DG4" s="190"/>
      <c r="DH4" s="190"/>
      <c r="DI4" s="190"/>
      <c r="DJ4" s="190"/>
      <c r="DK4" s="190"/>
      <c r="DL4" s="190"/>
      <c r="DM4" s="190"/>
      <c r="DN4" s="190"/>
      <c r="DO4" s="190"/>
      <c r="DP4" s="190"/>
      <c r="DQ4" s="190"/>
      <c r="DR4" s="190"/>
      <c r="DS4" s="190"/>
      <c r="DT4" s="190"/>
      <c r="DU4" s="190"/>
      <c r="DV4" s="190"/>
      <c r="DW4" s="190"/>
      <c r="DX4" s="190"/>
      <c r="DY4" s="190"/>
      <c r="DZ4" s="190"/>
      <c r="EA4" s="190"/>
      <c r="EB4" s="190"/>
      <c r="EC4" s="190"/>
      <c r="ED4" s="190"/>
      <c r="EE4" s="190"/>
      <c r="EF4" s="190"/>
      <c r="EG4" s="190"/>
      <c r="EH4" s="190"/>
      <c r="EI4" s="190"/>
      <c r="EJ4" s="190"/>
      <c r="EK4" s="190"/>
      <c r="EL4" s="190"/>
      <c r="EM4" s="190"/>
      <c r="EN4" s="190"/>
      <c r="EO4" s="190"/>
      <c r="EP4" s="190"/>
      <c r="EQ4" s="190"/>
      <c r="ER4" s="190"/>
      <c r="ES4" s="190"/>
      <c r="ET4" s="190"/>
      <c r="EU4" s="190"/>
      <c r="EV4" s="190"/>
      <c r="EW4" s="190"/>
      <c r="EX4" s="190"/>
      <c r="EY4" s="190"/>
      <c r="EZ4" s="190"/>
      <c r="FA4" s="190"/>
      <c r="FB4" s="190"/>
      <c r="FC4" s="190"/>
      <c r="FD4" s="190"/>
      <c r="FE4" s="190"/>
      <c r="FF4" s="190"/>
      <c r="FG4" s="190"/>
      <c r="FH4" s="190"/>
      <c r="FI4" s="190"/>
      <c r="FJ4" s="190"/>
      <c r="FK4" s="190"/>
      <c r="FL4" s="190"/>
      <c r="FM4" s="190"/>
      <c r="FN4" s="190"/>
      <c r="FO4" s="190"/>
      <c r="FP4" s="190"/>
      <c r="FQ4" s="190"/>
      <c r="FR4" s="190"/>
      <c r="FS4" s="190"/>
      <c r="FT4" s="190"/>
      <c r="FU4" s="190"/>
      <c r="FV4" s="190"/>
      <c r="FW4" s="190"/>
      <c r="FX4" s="190"/>
      <c r="FY4" s="190"/>
      <c r="FZ4" s="190"/>
      <c r="GA4" s="190"/>
      <c r="GB4" s="190"/>
      <c r="GC4" s="190"/>
      <c r="GD4" s="190"/>
      <c r="GE4" s="190"/>
      <c r="GF4" s="190"/>
      <c r="GG4" s="190"/>
      <c r="GH4" s="190"/>
      <c r="GI4" s="190"/>
      <c r="GJ4" s="190"/>
      <c r="GK4" s="190"/>
      <c r="GL4" s="190"/>
      <c r="GM4" s="190"/>
      <c r="GN4" s="190"/>
      <c r="GO4" s="190"/>
      <c r="GP4" s="190"/>
      <c r="GQ4" s="190"/>
      <c r="GR4" s="190"/>
      <c r="GS4" s="190"/>
      <c r="GT4" s="190"/>
      <c r="GU4" s="190"/>
      <c r="GV4" s="190"/>
      <c r="GW4" s="190"/>
      <c r="GX4" s="190"/>
      <c r="GY4" s="190"/>
      <c r="GZ4" s="190"/>
      <c r="HA4" s="190"/>
      <c r="HB4" s="190"/>
      <c r="HC4" s="190"/>
      <c r="HD4" s="190"/>
      <c r="HE4" s="190"/>
      <c r="HF4" s="190"/>
      <c r="HG4" s="190"/>
      <c r="HH4" s="190"/>
      <c r="HI4" s="190"/>
      <c r="HJ4" s="190"/>
      <c r="HK4" s="190"/>
      <c r="HL4" s="190"/>
      <c r="HM4" s="190"/>
      <c r="HN4" s="190"/>
      <c r="HO4" s="190"/>
      <c r="HP4" s="190"/>
      <c r="HQ4" s="190"/>
      <c r="HR4" s="190"/>
      <c r="HS4" s="190"/>
      <c r="HT4" s="190"/>
      <c r="HU4" s="190"/>
      <c r="HV4" s="190"/>
      <c r="HW4" s="190"/>
      <c r="HX4" s="190"/>
      <c r="HY4" s="190"/>
      <c r="HZ4" s="190"/>
      <c r="IA4" s="190"/>
    </row>
    <row r="5" spans="1:235" s="191" customFormat="1" ht="33.75">
      <c r="A5" s="172"/>
      <c r="B5" s="187"/>
      <c r="C5" s="187"/>
      <c r="D5" s="187"/>
      <c r="E5" s="188"/>
      <c r="F5" s="187"/>
      <c r="G5" s="187"/>
      <c r="H5" s="187"/>
      <c r="I5" s="187"/>
      <c r="J5" s="187"/>
      <c r="K5" s="187"/>
      <c r="L5" s="187"/>
      <c r="M5" s="188"/>
      <c r="O5" s="187"/>
      <c r="Q5" s="187"/>
      <c r="R5" s="187"/>
      <c r="S5" s="191" t="s">
        <v>985</v>
      </c>
      <c r="T5" s="188"/>
      <c r="U5" s="193" t="s">
        <v>1947</v>
      </c>
      <c r="V5" s="187"/>
      <c r="W5" s="187"/>
      <c r="X5" s="187"/>
      <c r="Y5" s="187"/>
      <c r="Z5" s="187"/>
      <c r="AA5" s="189"/>
      <c r="AB5" s="189"/>
      <c r="AC5" s="188"/>
      <c r="AD5" s="187" t="s">
        <v>984</v>
      </c>
      <c r="AE5" s="187" t="s">
        <v>191</v>
      </c>
      <c r="AF5" s="187" t="s">
        <v>1343</v>
      </c>
      <c r="AG5" s="188" t="s">
        <v>983</v>
      </c>
      <c r="AH5" s="190"/>
      <c r="AI5" s="190"/>
      <c r="AJ5" s="187"/>
      <c r="AK5" s="187"/>
      <c r="AL5" s="188"/>
      <c r="AM5" s="189"/>
      <c r="AN5" s="188" t="s">
        <v>982</v>
      </c>
      <c r="AO5" s="190"/>
      <c r="AP5" s="190"/>
      <c r="AQ5" s="190"/>
      <c r="AR5" s="190"/>
      <c r="AS5" s="190"/>
      <c r="AT5" s="190"/>
      <c r="AU5" s="190"/>
      <c r="AV5" s="190"/>
      <c r="AW5" s="190"/>
      <c r="AX5" s="190"/>
      <c r="AY5" s="190"/>
      <c r="AZ5" s="190"/>
      <c r="BA5" s="190"/>
      <c r="BB5" s="190"/>
      <c r="BC5" s="190"/>
      <c r="BD5" s="190"/>
      <c r="BE5" s="190"/>
      <c r="BF5" s="190"/>
      <c r="BG5" s="190"/>
      <c r="BH5" s="190"/>
      <c r="BI5" s="190"/>
      <c r="BJ5" s="190"/>
      <c r="BK5" s="190"/>
      <c r="BL5" s="190"/>
      <c r="BM5" s="190"/>
      <c r="BN5" s="190"/>
      <c r="BO5" s="190"/>
      <c r="BP5" s="190"/>
      <c r="BQ5" s="190"/>
      <c r="BR5" s="190"/>
      <c r="BS5" s="190"/>
      <c r="BT5" s="190"/>
      <c r="BU5" s="190"/>
      <c r="BV5" s="190"/>
      <c r="BW5" s="190"/>
      <c r="BX5" s="190"/>
      <c r="BY5" s="190"/>
      <c r="BZ5" s="190"/>
      <c r="CA5" s="190"/>
      <c r="CB5" s="190"/>
      <c r="CC5" s="190"/>
      <c r="CD5" s="190"/>
      <c r="CE5" s="190"/>
      <c r="CF5" s="190"/>
      <c r="CG5" s="190"/>
      <c r="CH5" s="190"/>
      <c r="CI5" s="190"/>
      <c r="CJ5" s="190"/>
      <c r="CK5" s="190"/>
      <c r="CL5" s="190"/>
      <c r="CM5" s="190"/>
      <c r="CN5" s="190"/>
      <c r="CO5" s="190"/>
      <c r="CP5" s="190"/>
      <c r="CQ5" s="190"/>
      <c r="CR5" s="190"/>
      <c r="CS5" s="190"/>
      <c r="CT5" s="190"/>
      <c r="CU5" s="190"/>
      <c r="CV5" s="190"/>
      <c r="CW5" s="190"/>
      <c r="CX5" s="190"/>
      <c r="CY5" s="190"/>
      <c r="CZ5" s="190"/>
      <c r="DA5" s="190"/>
      <c r="DB5" s="190"/>
      <c r="DC5" s="190"/>
      <c r="DD5" s="190"/>
      <c r="DE5" s="190"/>
      <c r="DF5" s="190"/>
      <c r="DG5" s="190"/>
      <c r="DH5" s="190"/>
      <c r="DI5" s="190"/>
      <c r="DJ5" s="190"/>
      <c r="DK5" s="190"/>
      <c r="DL5" s="190"/>
      <c r="DM5" s="190"/>
      <c r="DN5" s="190"/>
      <c r="DO5" s="190"/>
      <c r="DP5" s="190"/>
      <c r="DQ5" s="190"/>
      <c r="DR5" s="190"/>
      <c r="DS5" s="190"/>
      <c r="DT5" s="190"/>
      <c r="DU5" s="190"/>
      <c r="DV5" s="190"/>
      <c r="DW5" s="190"/>
      <c r="DX5" s="190"/>
      <c r="DY5" s="190"/>
      <c r="DZ5" s="190"/>
      <c r="EA5" s="190"/>
      <c r="EB5" s="190"/>
      <c r="EC5" s="190"/>
      <c r="ED5" s="190"/>
      <c r="EE5" s="190"/>
      <c r="EF5" s="190"/>
      <c r="EG5" s="190"/>
      <c r="EH5" s="190"/>
      <c r="EI5" s="190"/>
      <c r="EJ5" s="190"/>
      <c r="EK5" s="190"/>
      <c r="EL5" s="190"/>
      <c r="EM5" s="190"/>
      <c r="EN5" s="190"/>
      <c r="EO5" s="190"/>
      <c r="EP5" s="190"/>
      <c r="EQ5" s="190"/>
      <c r="ER5" s="190"/>
      <c r="ES5" s="190"/>
      <c r="ET5" s="190"/>
      <c r="EU5" s="190"/>
      <c r="EV5" s="190"/>
      <c r="EW5" s="190"/>
      <c r="EX5" s="190"/>
      <c r="EY5" s="190"/>
      <c r="EZ5" s="190"/>
      <c r="FA5" s="190"/>
      <c r="FB5" s="190"/>
      <c r="FC5" s="190"/>
      <c r="FD5" s="190"/>
      <c r="FE5" s="190"/>
      <c r="FF5" s="190"/>
      <c r="FG5" s="190"/>
      <c r="FH5" s="190"/>
      <c r="FI5" s="190"/>
      <c r="FJ5" s="190"/>
      <c r="FK5" s="190"/>
      <c r="FL5" s="190"/>
      <c r="FM5" s="190"/>
      <c r="FN5" s="190"/>
      <c r="FO5" s="190"/>
      <c r="FP5" s="190"/>
      <c r="FQ5" s="190"/>
      <c r="FR5" s="190"/>
      <c r="FS5" s="190"/>
      <c r="FT5" s="190"/>
      <c r="FU5" s="190"/>
      <c r="FV5" s="190"/>
      <c r="FW5" s="190"/>
      <c r="FX5" s="190"/>
      <c r="FY5" s="190"/>
      <c r="FZ5" s="190"/>
      <c r="GA5" s="190"/>
      <c r="GB5" s="190"/>
      <c r="GC5" s="190"/>
      <c r="GD5" s="190"/>
      <c r="GE5" s="190"/>
      <c r="GF5" s="190"/>
      <c r="GG5" s="190"/>
      <c r="GH5" s="190"/>
      <c r="GI5" s="190"/>
      <c r="GJ5" s="190"/>
      <c r="GK5" s="190"/>
      <c r="GL5" s="190"/>
      <c r="GM5" s="190"/>
      <c r="GN5" s="190"/>
      <c r="GO5" s="190"/>
      <c r="GP5" s="190"/>
      <c r="GQ5" s="190"/>
      <c r="GR5" s="190"/>
      <c r="GS5" s="190"/>
      <c r="GT5" s="190"/>
      <c r="GU5" s="190"/>
      <c r="GV5" s="190"/>
      <c r="GW5" s="190"/>
      <c r="GX5" s="190"/>
      <c r="GY5" s="190"/>
      <c r="GZ5" s="190"/>
      <c r="HA5" s="190"/>
      <c r="HB5" s="190"/>
      <c r="HC5" s="190"/>
      <c r="HD5" s="190"/>
      <c r="HE5" s="190"/>
      <c r="HF5" s="190"/>
      <c r="HG5" s="190"/>
      <c r="HH5" s="190"/>
      <c r="HI5" s="190"/>
      <c r="HJ5" s="190"/>
      <c r="HK5" s="190"/>
      <c r="HL5" s="190"/>
      <c r="HM5" s="190"/>
      <c r="HN5" s="190"/>
      <c r="HO5" s="190"/>
      <c r="HP5" s="190"/>
      <c r="HQ5" s="190"/>
      <c r="HR5" s="190"/>
      <c r="HS5" s="190"/>
      <c r="HT5" s="190"/>
      <c r="HU5" s="190"/>
      <c r="HV5" s="190"/>
      <c r="HW5" s="190"/>
      <c r="HX5" s="190"/>
      <c r="HY5" s="190"/>
      <c r="HZ5" s="190"/>
      <c r="IA5" s="190"/>
    </row>
    <row r="6" spans="1:235" s="191" customFormat="1">
      <c r="A6" s="172"/>
      <c r="B6" s="187"/>
      <c r="C6" s="187"/>
      <c r="D6" s="187"/>
      <c r="E6" s="188"/>
      <c r="F6" s="187"/>
      <c r="G6" s="187"/>
      <c r="H6" s="187"/>
      <c r="I6" s="187"/>
      <c r="J6" s="187"/>
      <c r="K6" s="187"/>
      <c r="L6" s="187"/>
      <c r="M6" s="188"/>
      <c r="N6" s="187" t="s">
        <v>981</v>
      </c>
      <c r="O6" s="187"/>
      <c r="P6" s="189" t="s">
        <v>980</v>
      </c>
      <c r="Q6" s="187"/>
      <c r="R6" s="187"/>
      <c r="S6" s="187" t="s">
        <v>979</v>
      </c>
      <c r="T6" s="189"/>
      <c r="U6" s="194" t="s">
        <v>979</v>
      </c>
      <c r="V6" s="179" t="s">
        <v>1948</v>
      </c>
      <c r="W6" s="179" t="s">
        <v>193</v>
      </c>
      <c r="X6" s="179">
        <f>128 - 98</f>
        <v>30</v>
      </c>
      <c r="Y6" s="179" t="s">
        <v>193</v>
      </c>
      <c r="Z6" s="195">
        <f>X6/24</f>
        <v>1.25</v>
      </c>
      <c r="AA6" s="189"/>
      <c r="AB6" s="189"/>
      <c r="AC6" s="188"/>
      <c r="AD6" s="187" t="s">
        <v>978</v>
      </c>
      <c r="AE6" s="187"/>
      <c r="AF6" s="187"/>
      <c r="AG6" s="188"/>
      <c r="AH6" s="189" t="s">
        <v>977</v>
      </c>
      <c r="AI6" s="189"/>
      <c r="AJ6" s="187"/>
      <c r="AK6" s="187"/>
      <c r="AL6" s="188"/>
      <c r="AM6" s="189"/>
      <c r="AN6" s="188" t="s">
        <v>976</v>
      </c>
      <c r="AO6" s="190"/>
      <c r="AP6" s="190"/>
      <c r="AQ6" s="190"/>
      <c r="AR6" s="190"/>
      <c r="AS6" s="190"/>
      <c r="AT6" s="190"/>
      <c r="AU6" s="190"/>
      <c r="AV6" s="190"/>
      <c r="AW6" s="190"/>
      <c r="AX6" s="190"/>
      <c r="AY6" s="190"/>
      <c r="AZ6" s="190"/>
      <c r="BA6" s="190"/>
      <c r="BB6" s="190"/>
      <c r="BC6" s="190"/>
      <c r="BD6" s="190"/>
      <c r="BE6" s="190"/>
      <c r="BF6" s="190"/>
      <c r="BG6" s="190"/>
      <c r="BH6" s="190"/>
      <c r="BI6" s="190"/>
      <c r="BJ6" s="190"/>
      <c r="BK6" s="190"/>
      <c r="BL6" s="190"/>
      <c r="BM6" s="190"/>
      <c r="BN6" s="190"/>
      <c r="BO6" s="190"/>
      <c r="BP6" s="190"/>
      <c r="BQ6" s="190"/>
      <c r="BR6" s="190"/>
      <c r="BS6" s="190"/>
      <c r="BT6" s="190"/>
      <c r="BU6" s="190"/>
      <c r="BV6" s="190"/>
      <c r="BW6" s="190"/>
      <c r="BX6" s="190"/>
      <c r="BY6" s="190"/>
      <c r="BZ6" s="190"/>
      <c r="CA6" s="190"/>
      <c r="CB6" s="190"/>
      <c r="CC6" s="190"/>
      <c r="CD6" s="190"/>
      <c r="CE6" s="190"/>
      <c r="CF6" s="190"/>
      <c r="CG6" s="190"/>
      <c r="CH6" s="190"/>
      <c r="CI6" s="190"/>
      <c r="CJ6" s="190"/>
      <c r="CK6" s="190"/>
      <c r="CL6" s="190"/>
      <c r="CM6" s="190"/>
      <c r="CN6" s="190"/>
      <c r="CO6" s="190"/>
      <c r="CP6" s="190"/>
      <c r="CQ6" s="190"/>
      <c r="CR6" s="190"/>
      <c r="CS6" s="190"/>
      <c r="CT6" s="190"/>
      <c r="CU6" s="190"/>
      <c r="CV6" s="190"/>
      <c r="CW6" s="190"/>
      <c r="CX6" s="190"/>
      <c r="CY6" s="190"/>
      <c r="CZ6" s="190"/>
      <c r="DA6" s="190"/>
      <c r="DB6" s="190"/>
      <c r="DC6" s="190"/>
      <c r="DD6" s="190"/>
      <c r="DE6" s="190"/>
      <c r="DF6" s="190"/>
      <c r="DG6" s="190"/>
      <c r="DH6" s="190"/>
      <c r="DI6" s="190"/>
      <c r="DJ6" s="190"/>
      <c r="DK6" s="190"/>
      <c r="DL6" s="190"/>
      <c r="DM6" s="190"/>
      <c r="DN6" s="190"/>
      <c r="DO6" s="190"/>
      <c r="DP6" s="190"/>
      <c r="DQ6" s="190"/>
      <c r="DR6" s="190"/>
      <c r="DS6" s="190"/>
      <c r="DT6" s="190"/>
      <c r="DU6" s="190"/>
      <c r="DV6" s="190"/>
      <c r="DW6" s="190"/>
      <c r="DX6" s="190"/>
      <c r="DY6" s="190"/>
      <c r="DZ6" s="190"/>
      <c r="EA6" s="190"/>
      <c r="EB6" s="190"/>
      <c r="EC6" s="190"/>
      <c r="ED6" s="190"/>
      <c r="EE6" s="190"/>
      <c r="EF6" s="190"/>
      <c r="EG6" s="190"/>
      <c r="EH6" s="190"/>
      <c r="EI6" s="190"/>
      <c r="EJ6" s="190"/>
      <c r="EK6" s="190"/>
      <c r="EL6" s="190"/>
      <c r="EM6" s="190"/>
      <c r="EN6" s="190"/>
      <c r="EO6" s="190"/>
      <c r="EP6" s="190"/>
      <c r="EQ6" s="190"/>
      <c r="ER6" s="190"/>
      <c r="ES6" s="190"/>
      <c r="ET6" s="190"/>
      <c r="EU6" s="190"/>
      <c r="EV6" s="190"/>
      <c r="EW6" s="190"/>
      <c r="EX6" s="190"/>
      <c r="EY6" s="190"/>
      <c r="EZ6" s="190"/>
      <c r="FA6" s="190"/>
      <c r="FB6" s="190"/>
      <c r="FC6" s="190"/>
      <c r="FD6" s="190"/>
      <c r="FE6" s="190"/>
      <c r="FF6" s="190"/>
      <c r="FG6" s="190"/>
      <c r="FH6" s="190"/>
      <c r="FI6" s="190"/>
      <c r="FJ6" s="190"/>
      <c r="FK6" s="190"/>
      <c r="FL6" s="190"/>
      <c r="FM6" s="190"/>
      <c r="FN6" s="190"/>
      <c r="FO6" s="190"/>
      <c r="FP6" s="190"/>
      <c r="FQ6" s="190"/>
      <c r="FR6" s="190"/>
      <c r="FS6" s="190"/>
      <c r="FT6" s="190"/>
      <c r="FU6" s="190"/>
      <c r="FV6" s="190"/>
      <c r="FW6" s="190"/>
      <c r="FX6" s="190"/>
      <c r="FY6" s="190"/>
      <c r="FZ6" s="190"/>
      <c r="GA6" s="190"/>
      <c r="GB6" s="190"/>
      <c r="GC6" s="190"/>
      <c r="GD6" s="190"/>
      <c r="GE6" s="190"/>
      <c r="GF6" s="190"/>
      <c r="GG6" s="190"/>
      <c r="GH6" s="190"/>
      <c r="GI6" s="190"/>
      <c r="GJ6" s="190"/>
      <c r="GK6" s="190"/>
      <c r="GL6" s="190"/>
      <c r="GM6" s="190"/>
      <c r="GN6" s="190"/>
      <c r="GO6" s="190"/>
      <c r="GP6" s="190"/>
      <c r="GQ6" s="190"/>
      <c r="GR6" s="190"/>
      <c r="GS6" s="190"/>
      <c r="GT6" s="190"/>
      <c r="GU6" s="190"/>
      <c r="GV6" s="190"/>
      <c r="GW6" s="190"/>
      <c r="GX6" s="190"/>
      <c r="GY6" s="190"/>
      <c r="GZ6" s="190"/>
      <c r="HA6" s="190"/>
      <c r="HB6" s="190"/>
      <c r="HC6" s="190"/>
      <c r="HD6" s="190"/>
      <c r="HE6" s="190"/>
      <c r="HF6" s="190"/>
      <c r="HG6" s="190"/>
      <c r="HH6" s="190"/>
      <c r="HI6" s="190"/>
      <c r="HJ6" s="190"/>
      <c r="HK6" s="190"/>
      <c r="HL6" s="190"/>
      <c r="HM6" s="190"/>
      <c r="HN6" s="190"/>
      <c r="HO6" s="190"/>
      <c r="HP6" s="190"/>
      <c r="HQ6" s="190"/>
      <c r="HR6" s="190"/>
      <c r="HS6" s="190"/>
      <c r="HT6" s="190"/>
      <c r="HU6" s="190"/>
      <c r="HV6" s="190"/>
      <c r="HW6" s="190"/>
      <c r="HX6" s="190"/>
      <c r="HY6" s="190"/>
      <c r="HZ6" s="190"/>
      <c r="IA6" s="190"/>
    </row>
    <row r="7" spans="1:235" s="203" customFormat="1" ht="22.5">
      <c r="A7" s="177">
        <v>1</v>
      </c>
      <c r="B7" s="196" t="s">
        <v>975</v>
      </c>
      <c r="C7" s="196">
        <v>2011</v>
      </c>
      <c r="D7" s="196" t="s">
        <v>201</v>
      </c>
      <c r="E7" s="197" t="s">
        <v>974</v>
      </c>
      <c r="F7" s="196" t="s">
        <v>230</v>
      </c>
      <c r="G7" s="196">
        <v>21</v>
      </c>
      <c r="H7" s="196" t="s">
        <v>1343</v>
      </c>
      <c r="I7" s="196" t="s">
        <v>1343</v>
      </c>
      <c r="J7" s="196" t="s">
        <v>1343</v>
      </c>
      <c r="K7" s="196" t="s">
        <v>1343</v>
      </c>
      <c r="L7" s="196" t="s">
        <v>1343</v>
      </c>
      <c r="M7" s="198" t="s">
        <v>1343</v>
      </c>
      <c r="N7" s="199" t="s">
        <v>973</v>
      </c>
      <c r="O7" s="196" t="s">
        <v>187</v>
      </c>
      <c r="P7" s="200" t="s">
        <v>972</v>
      </c>
      <c r="Q7" s="196" t="s">
        <v>197</v>
      </c>
      <c r="R7" s="196" t="s">
        <v>197</v>
      </c>
      <c r="S7" s="196" t="s">
        <v>971</v>
      </c>
      <c r="T7" s="198" t="s">
        <v>1343</v>
      </c>
      <c r="U7" s="196" t="s">
        <v>970</v>
      </c>
      <c r="V7" s="196" t="s">
        <v>1949</v>
      </c>
      <c r="W7" s="196" t="s">
        <v>589</v>
      </c>
      <c r="X7" s="196">
        <f>136-98</f>
        <v>38</v>
      </c>
      <c r="Y7" s="196" t="s">
        <v>589</v>
      </c>
      <c r="Z7" s="201">
        <f>X7/48</f>
        <v>0.79166666666666663</v>
      </c>
      <c r="AA7" s="196">
        <f>128-98</f>
        <v>30</v>
      </c>
      <c r="AB7" s="196">
        <f>X7</f>
        <v>38</v>
      </c>
      <c r="AC7" s="198" t="s">
        <v>1343</v>
      </c>
      <c r="AD7" s="196" t="s">
        <v>969</v>
      </c>
      <c r="AE7" s="196" t="s">
        <v>1343</v>
      </c>
      <c r="AF7" s="196" t="s">
        <v>1343</v>
      </c>
      <c r="AG7" s="198" t="s">
        <v>968</v>
      </c>
      <c r="AH7" s="196" t="s">
        <v>967</v>
      </c>
      <c r="AI7" s="196" t="s">
        <v>966</v>
      </c>
      <c r="AJ7" s="196" t="s">
        <v>187</v>
      </c>
      <c r="AK7" s="196" t="s">
        <v>187</v>
      </c>
      <c r="AL7" s="198" t="s">
        <v>203</v>
      </c>
      <c r="AM7" s="196" t="s">
        <v>185</v>
      </c>
      <c r="AN7" s="202" t="s">
        <v>965</v>
      </c>
      <c r="AO7" s="178"/>
      <c r="AP7" s="178"/>
      <c r="AQ7" s="178"/>
      <c r="AR7" s="178"/>
      <c r="AS7" s="178"/>
      <c r="AT7" s="178"/>
      <c r="AU7" s="178"/>
      <c r="AV7" s="178"/>
      <c r="AW7" s="178"/>
      <c r="AX7" s="178"/>
      <c r="AY7" s="178"/>
      <c r="AZ7" s="178"/>
      <c r="BA7" s="178"/>
      <c r="BB7" s="178"/>
      <c r="BC7" s="178"/>
      <c r="BD7" s="178"/>
      <c r="BE7" s="178"/>
      <c r="BF7" s="178"/>
      <c r="BG7" s="178"/>
      <c r="BH7" s="178"/>
      <c r="BI7" s="178"/>
      <c r="BJ7" s="178"/>
      <c r="BK7" s="178"/>
      <c r="BL7" s="178"/>
      <c r="BM7" s="178"/>
      <c r="BN7" s="178"/>
      <c r="BO7" s="178"/>
      <c r="BP7" s="178"/>
      <c r="BQ7" s="178"/>
      <c r="BR7" s="178"/>
      <c r="BS7" s="178"/>
      <c r="BT7" s="178"/>
      <c r="BU7" s="178"/>
      <c r="BV7" s="178"/>
      <c r="BW7" s="178"/>
      <c r="BX7" s="178"/>
      <c r="BY7" s="178"/>
      <c r="BZ7" s="178"/>
      <c r="CA7" s="178"/>
      <c r="CB7" s="178"/>
      <c r="CC7" s="178"/>
      <c r="CD7" s="178"/>
      <c r="CE7" s="178"/>
      <c r="CF7" s="178"/>
      <c r="CG7" s="178"/>
      <c r="CH7" s="178"/>
      <c r="CI7" s="178"/>
      <c r="CJ7" s="178"/>
      <c r="CK7" s="178"/>
      <c r="CL7" s="178"/>
      <c r="CM7" s="178"/>
      <c r="CN7" s="178"/>
      <c r="CO7" s="178"/>
      <c r="CP7" s="178"/>
      <c r="CQ7" s="178"/>
      <c r="CR7" s="178"/>
      <c r="CS7" s="178"/>
      <c r="CT7" s="178"/>
      <c r="CU7" s="178"/>
      <c r="CV7" s="178"/>
      <c r="CW7" s="178"/>
      <c r="CX7" s="178"/>
      <c r="CY7" s="178"/>
      <c r="CZ7" s="178"/>
      <c r="DA7" s="178"/>
      <c r="DB7" s="178"/>
      <c r="DC7" s="178"/>
      <c r="DD7" s="178"/>
      <c r="DE7" s="178"/>
      <c r="DF7" s="178"/>
      <c r="DG7" s="178"/>
      <c r="DH7" s="178"/>
      <c r="DI7" s="178"/>
      <c r="DJ7" s="178"/>
      <c r="DK7" s="178"/>
      <c r="DL7" s="178"/>
    </row>
    <row r="8" spans="1:235" s="178" customFormat="1">
      <c r="A8" s="79"/>
      <c r="B8" s="179"/>
      <c r="C8" s="179"/>
      <c r="D8" s="179"/>
      <c r="E8" s="204"/>
      <c r="F8" s="179"/>
      <c r="G8" s="179"/>
      <c r="H8" s="179"/>
      <c r="I8" s="179"/>
      <c r="J8" s="179"/>
      <c r="K8" s="205"/>
      <c r="L8" s="179"/>
      <c r="M8" s="204"/>
      <c r="N8" s="179"/>
      <c r="O8" s="179"/>
      <c r="P8" s="206"/>
      <c r="Q8" s="179"/>
      <c r="R8" s="179"/>
      <c r="S8" s="179"/>
      <c r="T8" s="204"/>
      <c r="U8" s="179"/>
      <c r="V8" s="179"/>
      <c r="W8" s="179"/>
      <c r="X8" s="179"/>
      <c r="Y8" s="179"/>
      <c r="Z8" s="179"/>
      <c r="AA8" s="179"/>
      <c r="AB8" s="179"/>
      <c r="AC8" s="204"/>
      <c r="AD8" s="179"/>
      <c r="AE8" s="179"/>
      <c r="AF8" s="179"/>
      <c r="AG8" s="204"/>
      <c r="AJ8" s="179"/>
      <c r="AK8" s="179"/>
      <c r="AL8" s="204"/>
      <c r="AM8" s="179"/>
      <c r="AN8" s="204"/>
    </row>
    <row r="9" spans="1:235" ht="22.5">
      <c r="P9" s="187"/>
      <c r="T9" s="204" t="s">
        <v>964</v>
      </c>
      <c r="AN9" s="204" t="s">
        <v>963</v>
      </c>
      <c r="HB9" s="178"/>
      <c r="HC9" s="178"/>
      <c r="HD9" s="178"/>
      <c r="HE9" s="178"/>
      <c r="HF9" s="178"/>
      <c r="HG9" s="178"/>
      <c r="HH9" s="178"/>
      <c r="HI9" s="178"/>
      <c r="HJ9" s="178"/>
      <c r="HK9" s="178"/>
      <c r="HL9" s="178"/>
      <c r="HM9" s="178"/>
      <c r="HN9" s="178"/>
      <c r="HO9" s="178"/>
      <c r="HP9" s="178"/>
      <c r="HQ9" s="178"/>
      <c r="HR9" s="178"/>
      <c r="HS9" s="178"/>
      <c r="HT9" s="178"/>
      <c r="HU9" s="178"/>
      <c r="HV9" s="178"/>
      <c r="HW9" s="178"/>
      <c r="HX9" s="178"/>
      <c r="HY9" s="178"/>
      <c r="HZ9" s="178"/>
      <c r="IA9" s="178"/>
    </row>
    <row r="10" spans="1:235">
      <c r="P10" s="12"/>
      <c r="T10" s="204" t="s">
        <v>962</v>
      </c>
      <c r="AN10" s="204" t="s">
        <v>961</v>
      </c>
    </row>
    <row r="11" spans="1:235" ht="22.5">
      <c r="E11" s="204" t="s">
        <v>960</v>
      </c>
      <c r="P11" s="187" t="s">
        <v>959</v>
      </c>
      <c r="T11" s="180" t="s">
        <v>958</v>
      </c>
      <c r="AL11" s="204" t="s">
        <v>186</v>
      </c>
      <c r="AN11" s="204" t="s">
        <v>957</v>
      </c>
    </row>
    <row r="12" spans="1:235" s="203" customFormat="1" ht="22.5">
      <c r="A12" s="177">
        <v>2</v>
      </c>
      <c r="B12" s="196" t="s">
        <v>956</v>
      </c>
      <c r="C12" s="196">
        <v>2010</v>
      </c>
      <c r="D12" s="196" t="s">
        <v>201</v>
      </c>
      <c r="E12" s="198" t="s">
        <v>729</v>
      </c>
      <c r="F12" s="196" t="s">
        <v>199</v>
      </c>
      <c r="G12" s="196">
        <v>13</v>
      </c>
      <c r="H12" s="196" t="s">
        <v>1343</v>
      </c>
      <c r="I12" s="196" t="s">
        <v>1343</v>
      </c>
      <c r="J12" s="196" t="s">
        <v>1343</v>
      </c>
      <c r="K12" s="196" t="s">
        <v>197</v>
      </c>
      <c r="L12" s="196" t="s">
        <v>197</v>
      </c>
      <c r="M12" s="198" t="s">
        <v>1343</v>
      </c>
      <c r="N12" s="196" t="s">
        <v>1343</v>
      </c>
      <c r="O12" s="196" t="s">
        <v>1343</v>
      </c>
      <c r="P12" s="200" t="s">
        <v>955</v>
      </c>
      <c r="Q12" s="196" t="s">
        <v>197</v>
      </c>
      <c r="R12" s="196" t="s">
        <v>197</v>
      </c>
      <c r="S12" s="196" t="s">
        <v>197</v>
      </c>
      <c r="T12" s="198" t="s">
        <v>954</v>
      </c>
      <c r="U12" s="196" t="s">
        <v>1950</v>
      </c>
      <c r="V12" s="196" t="s">
        <v>1951</v>
      </c>
      <c r="W12" s="196" t="s">
        <v>953</v>
      </c>
      <c r="X12" s="196">
        <f>176-116</f>
        <v>60</v>
      </c>
      <c r="Y12" s="196" t="s">
        <v>589</v>
      </c>
      <c r="Z12" s="196">
        <f>X12/48</f>
        <v>1.25</v>
      </c>
      <c r="AA12" s="196" t="s">
        <v>1343</v>
      </c>
      <c r="AB12" s="196">
        <f>X12</f>
        <v>60</v>
      </c>
      <c r="AC12" s="198" t="s">
        <v>1343</v>
      </c>
      <c r="AD12" s="196" t="s">
        <v>1343</v>
      </c>
      <c r="AE12" s="196" t="s">
        <v>1343</v>
      </c>
      <c r="AF12" s="196" t="s">
        <v>1343</v>
      </c>
      <c r="AG12" s="198" t="s">
        <v>1343</v>
      </c>
      <c r="AH12" s="196" t="s">
        <v>1343</v>
      </c>
      <c r="AI12" s="196" t="s">
        <v>952</v>
      </c>
      <c r="AJ12" s="196" t="s">
        <v>951</v>
      </c>
      <c r="AK12" s="196" t="s">
        <v>187</v>
      </c>
      <c r="AL12" s="198" t="s">
        <v>823</v>
      </c>
      <c r="AM12" s="196" t="s">
        <v>185</v>
      </c>
      <c r="AN12" s="198" t="s">
        <v>950</v>
      </c>
      <c r="AO12" s="178"/>
      <c r="AP12" s="178"/>
      <c r="AQ12" s="178"/>
      <c r="AR12" s="178"/>
      <c r="AS12" s="178"/>
      <c r="AT12" s="178"/>
      <c r="AU12" s="178"/>
      <c r="AV12" s="178"/>
      <c r="AW12" s="178"/>
      <c r="AX12" s="178"/>
      <c r="AY12" s="178"/>
      <c r="AZ12" s="178"/>
      <c r="BA12" s="178"/>
      <c r="BB12" s="178"/>
      <c r="BC12" s="178"/>
      <c r="BD12" s="178"/>
      <c r="BE12" s="178"/>
      <c r="BF12" s="178"/>
      <c r="BG12" s="178"/>
      <c r="BH12" s="178"/>
      <c r="BI12" s="178"/>
      <c r="BJ12" s="178"/>
      <c r="BK12" s="178"/>
      <c r="BL12" s="178"/>
      <c r="BM12" s="178"/>
      <c r="BN12" s="178"/>
      <c r="BO12" s="178"/>
      <c r="BP12" s="178"/>
      <c r="BQ12" s="178"/>
      <c r="BR12" s="178"/>
      <c r="BS12" s="178"/>
      <c r="BT12" s="178"/>
      <c r="BU12" s="178"/>
      <c r="BV12" s="178"/>
      <c r="BW12" s="178"/>
      <c r="BX12" s="178"/>
      <c r="BY12" s="178"/>
      <c r="BZ12" s="178"/>
      <c r="CA12" s="178"/>
      <c r="CB12" s="178"/>
      <c r="CC12" s="178"/>
      <c r="CD12" s="178"/>
      <c r="CE12" s="178"/>
      <c r="CF12" s="178"/>
      <c r="CG12" s="178"/>
      <c r="CH12" s="178"/>
      <c r="CI12" s="178"/>
      <c r="CJ12" s="178"/>
      <c r="CK12" s="178"/>
      <c r="CL12" s="178"/>
      <c r="CM12" s="178"/>
      <c r="CN12" s="178"/>
      <c r="CO12" s="178"/>
      <c r="CP12" s="178"/>
      <c r="CQ12" s="178"/>
      <c r="CR12" s="178"/>
      <c r="CS12" s="178"/>
      <c r="CT12" s="178"/>
      <c r="CU12" s="178"/>
      <c r="CV12" s="178"/>
      <c r="CW12" s="178"/>
      <c r="CX12" s="178"/>
      <c r="CY12" s="178"/>
      <c r="CZ12" s="178"/>
      <c r="DA12" s="178"/>
      <c r="DB12" s="178"/>
      <c r="DC12" s="178"/>
      <c r="DD12" s="178"/>
      <c r="DE12" s="178"/>
      <c r="DF12" s="178"/>
      <c r="DG12" s="178"/>
      <c r="DH12" s="178"/>
      <c r="DI12" s="178"/>
      <c r="DJ12" s="178"/>
      <c r="DK12" s="178"/>
      <c r="DL12" s="178"/>
    </row>
    <row r="13" spans="1:235">
      <c r="P13" s="187"/>
    </row>
    <row r="14" spans="1:235">
      <c r="P14" s="187" t="s">
        <v>949</v>
      </c>
      <c r="AL14" s="204" t="s">
        <v>186</v>
      </c>
    </row>
    <row r="15" spans="1:235">
      <c r="E15" s="204" t="s">
        <v>510</v>
      </c>
      <c r="P15" s="30" t="s">
        <v>948</v>
      </c>
      <c r="AD15" s="30" t="s">
        <v>947</v>
      </c>
      <c r="AH15" s="179" t="s">
        <v>1343</v>
      </c>
      <c r="AI15" s="179" t="s">
        <v>946</v>
      </c>
      <c r="AL15" s="204" t="s">
        <v>823</v>
      </c>
      <c r="AN15" s="204" t="s">
        <v>945</v>
      </c>
    </row>
    <row r="16" spans="1:235" s="203" customFormat="1" ht="22.5">
      <c r="A16" s="177">
        <v>3</v>
      </c>
      <c r="B16" s="196" t="s">
        <v>944</v>
      </c>
      <c r="C16" s="196">
        <v>2010</v>
      </c>
      <c r="D16" s="196" t="s">
        <v>201</v>
      </c>
      <c r="E16" s="198" t="s">
        <v>503</v>
      </c>
      <c r="F16" s="196" t="s">
        <v>230</v>
      </c>
      <c r="G16" s="196">
        <v>61</v>
      </c>
      <c r="H16" s="196" t="s">
        <v>306</v>
      </c>
      <c r="I16" s="196" t="s">
        <v>1343</v>
      </c>
      <c r="J16" s="196" t="s">
        <v>1343</v>
      </c>
      <c r="K16" s="196" t="s">
        <v>187</v>
      </c>
      <c r="L16" s="196" t="s">
        <v>197</v>
      </c>
      <c r="M16" s="198" t="s">
        <v>1343</v>
      </c>
      <c r="N16" s="196" t="s">
        <v>197</v>
      </c>
      <c r="O16" s="196" t="s">
        <v>187</v>
      </c>
      <c r="P16" s="200" t="s">
        <v>943</v>
      </c>
      <c r="Q16" s="196" t="s">
        <v>197</v>
      </c>
      <c r="R16" s="196" t="s">
        <v>197</v>
      </c>
      <c r="S16" s="196" t="s">
        <v>197</v>
      </c>
      <c r="T16" s="198" t="s">
        <v>1343</v>
      </c>
      <c r="U16" s="196" t="s">
        <v>1952</v>
      </c>
      <c r="V16" s="196" t="s">
        <v>1953</v>
      </c>
      <c r="W16" s="196" t="s">
        <v>193</v>
      </c>
      <c r="X16" s="196">
        <f>115-103</f>
        <v>12</v>
      </c>
      <c r="Y16" s="196" t="s">
        <v>193</v>
      </c>
      <c r="Z16" s="196">
        <f>X16/24</f>
        <v>0.5</v>
      </c>
      <c r="AA16" s="196">
        <f>X16</f>
        <v>12</v>
      </c>
      <c r="AB16" s="196" t="s">
        <v>1343</v>
      </c>
      <c r="AC16" s="198" t="s">
        <v>1343</v>
      </c>
      <c r="AD16" s="196" t="s">
        <v>346</v>
      </c>
      <c r="AE16" s="196" t="s">
        <v>191</v>
      </c>
      <c r="AF16" s="196" t="s">
        <v>1343</v>
      </c>
      <c r="AG16" s="198" t="s">
        <v>1343</v>
      </c>
      <c r="AH16" s="196" t="s">
        <v>477</v>
      </c>
      <c r="AI16" s="196" t="s">
        <v>942</v>
      </c>
      <c r="AJ16" s="196" t="s">
        <v>197</v>
      </c>
      <c r="AK16" s="196" t="s">
        <v>187</v>
      </c>
      <c r="AL16" s="198" t="s">
        <v>941</v>
      </c>
      <c r="AM16" s="196" t="s">
        <v>187</v>
      </c>
      <c r="AN16" s="198" t="s">
        <v>940</v>
      </c>
      <c r="AO16" s="178"/>
      <c r="AP16" s="178"/>
      <c r="AQ16" s="178"/>
      <c r="AR16" s="178"/>
      <c r="AS16" s="178"/>
      <c r="AT16" s="178"/>
      <c r="AU16" s="178"/>
      <c r="AV16" s="178"/>
      <c r="AW16" s="178"/>
      <c r="AX16" s="178"/>
      <c r="AY16" s="178"/>
      <c r="AZ16" s="178"/>
      <c r="BA16" s="178"/>
      <c r="BB16" s="178"/>
      <c r="BC16" s="178"/>
      <c r="BD16" s="178"/>
      <c r="BE16" s="178"/>
      <c r="BF16" s="178"/>
      <c r="BG16" s="178"/>
      <c r="BH16" s="178"/>
      <c r="BI16" s="178"/>
      <c r="BJ16" s="178"/>
      <c r="BK16" s="178"/>
      <c r="BL16" s="178"/>
      <c r="BM16" s="178"/>
      <c r="BN16" s="178"/>
      <c r="BO16" s="178"/>
      <c r="BP16" s="178"/>
      <c r="BQ16" s="178"/>
      <c r="BR16" s="178"/>
      <c r="BS16" s="178"/>
      <c r="BT16" s="178"/>
      <c r="BU16" s="178"/>
      <c r="BV16" s="178"/>
      <c r="BW16" s="178"/>
      <c r="BX16" s="178"/>
      <c r="BY16" s="178"/>
      <c r="BZ16" s="178"/>
      <c r="CA16" s="178"/>
      <c r="CB16" s="178"/>
      <c r="CC16" s="178"/>
      <c r="CD16" s="178"/>
      <c r="CE16" s="178"/>
      <c r="CF16" s="178"/>
      <c r="CG16" s="178"/>
      <c r="CH16" s="178"/>
      <c r="CI16" s="178"/>
      <c r="CJ16" s="178"/>
      <c r="CK16" s="178"/>
      <c r="CL16" s="178"/>
      <c r="CM16" s="178"/>
      <c r="CN16" s="178"/>
      <c r="CO16" s="178"/>
      <c r="CP16" s="178"/>
      <c r="CQ16" s="178"/>
      <c r="CR16" s="178"/>
      <c r="CS16" s="178"/>
      <c r="CT16" s="178"/>
      <c r="CU16" s="178"/>
      <c r="CV16" s="178"/>
      <c r="CW16" s="178"/>
      <c r="CX16" s="178"/>
      <c r="CY16" s="178"/>
      <c r="CZ16" s="178"/>
      <c r="DA16" s="178"/>
      <c r="DB16" s="178"/>
      <c r="DC16" s="178"/>
      <c r="DD16" s="178"/>
      <c r="DE16" s="178"/>
      <c r="DF16" s="178"/>
      <c r="DG16" s="178"/>
      <c r="DH16" s="178"/>
      <c r="DI16" s="178"/>
      <c r="DJ16" s="178"/>
      <c r="DK16" s="178"/>
      <c r="DL16" s="178"/>
    </row>
    <row r="17" spans="1:40" s="178" customFormat="1">
      <c r="A17" s="79"/>
      <c r="B17" s="179"/>
      <c r="C17" s="179"/>
      <c r="D17" s="179"/>
      <c r="E17" s="204"/>
      <c r="F17" s="179"/>
      <c r="G17" s="179"/>
      <c r="H17" s="179"/>
      <c r="I17" s="179"/>
      <c r="J17" s="179"/>
      <c r="K17" s="179"/>
      <c r="L17" s="179"/>
      <c r="M17" s="204"/>
      <c r="N17" s="179"/>
      <c r="O17" s="179"/>
      <c r="P17" s="189"/>
      <c r="Q17" s="179"/>
      <c r="R17" s="179"/>
      <c r="S17" s="179"/>
      <c r="T17" s="204"/>
      <c r="U17" s="179"/>
      <c r="V17" s="179"/>
      <c r="W17" s="179"/>
      <c r="X17" s="179"/>
      <c r="Y17" s="179"/>
      <c r="Z17" s="179"/>
      <c r="AA17" s="179"/>
      <c r="AB17" s="179"/>
      <c r="AC17" s="204"/>
      <c r="AD17" s="179"/>
      <c r="AE17" s="179"/>
      <c r="AF17" s="179"/>
      <c r="AG17" s="204"/>
      <c r="AJ17" s="179"/>
      <c r="AK17" s="179"/>
      <c r="AL17" s="204"/>
      <c r="AM17" s="179"/>
      <c r="AN17" s="204"/>
    </row>
    <row r="18" spans="1:40">
      <c r="P18" s="187"/>
      <c r="V18" s="30" t="s">
        <v>1954</v>
      </c>
      <c r="W18" s="30" t="s">
        <v>429</v>
      </c>
      <c r="X18" s="30">
        <f>108-101</f>
        <v>7</v>
      </c>
      <c r="Y18" s="30" t="s">
        <v>243</v>
      </c>
      <c r="Z18" s="207">
        <f>X18/24</f>
        <v>0.29166666666666669</v>
      </c>
      <c r="AJ18" s="30" t="s">
        <v>939</v>
      </c>
      <c r="AN18" s="204" t="s">
        <v>922</v>
      </c>
    </row>
    <row r="19" spans="1:40">
      <c r="F19" s="208" t="s">
        <v>199</v>
      </c>
      <c r="G19" s="209">
        <v>45</v>
      </c>
      <c r="H19" s="209" t="s">
        <v>1343</v>
      </c>
      <c r="I19" s="209" t="s">
        <v>1343</v>
      </c>
      <c r="J19" s="209" t="s">
        <v>187</v>
      </c>
      <c r="K19" s="209" t="s">
        <v>1343</v>
      </c>
      <c r="L19" s="209" t="s">
        <v>1343</v>
      </c>
      <c r="M19" s="210" t="s">
        <v>1343</v>
      </c>
      <c r="N19" s="209" t="s">
        <v>884</v>
      </c>
      <c r="O19" s="209" t="s">
        <v>1343</v>
      </c>
      <c r="P19" s="211" t="s">
        <v>1343</v>
      </c>
      <c r="Q19" s="209" t="s">
        <v>1343</v>
      </c>
      <c r="R19" s="209" t="s">
        <v>1343</v>
      </c>
      <c r="S19" s="209" t="s">
        <v>1343</v>
      </c>
      <c r="T19" s="210" t="s">
        <v>1343</v>
      </c>
      <c r="U19" s="209" t="s">
        <v>1955</v>
      </c>
      <c r="V19" s="209" t="s">
        <v>1956</v>
      </c>
      <c r="W19" s="209" t="s">
        <v>421</v>
      </c>
      <c r="X19" s="209">
        <f>122-101</f>
        <v>21</v>
      </c>
      <c r="Y19" s="209" t="s">
        <v>640</v>
      </c>
      <c r="Z19" s="212">
        <f>X19/48</f>
        <v>0.4375</v>
      </c>
      <c r="AA19" s="209">
        <f>X18</f>
        <v>7</v>
      </c>
      <c r="AB19" s="209">
        <f>X19</f>
        <v>21</v>
      </c>
      <c r="AC19" s="210" t="s">
        <v>1343</v>
      </c>
      <c r="AD19" s="209" t="s">
        <v>1343</v>
      </c>
      <c r="AE19" s="209" t="s">
        <v>1343</v>
      </c>
      <c r="AF19" s="209" t="s">
        <v>1343</v>
      </c>
      <c r="AG19" s="210" t="s">
        <v>1343</v>
      </c>
      <c r="AH19" s="209" t="s">
        <v>38</v>
      </c>
      <c r="AI19" s="209" t="s">
        <v>938</v>
      </c>
      <c r="AJ19" s="209" t="s">
        <v>842</v>
      </c>
      <c r="AK19" s="209" t="s">
        <v>187</v>
      </c>
      <c r="AL19" s="210" t="s">
        <v>186</v>
      </c>
      <c r="AM19" s="209" t="s">
        <v>185</v>
      </c>
      <c r="AN19" s="210" t="s">
        <v>916</v>
      </c>
    </row>
    <row r="20" spans="1:40">
      <c r="F20" s="213"/>
      <c r="G20" s="214"/>
      <c r="H20" s="214"/>
      <c r="I20" s="214"/>
      <c r="J20" s="214"/>
      <c r="K20" s="214"/>
      <c r="L20" s="214"/>
      <c r="M20" s="215"/>
      <c r="N20" s="213"/>
      <c r="O20" s="214"/>
      <c r="P20" s="216"/>
      <c r="R20" s="214"/>
      <c r="S20" s="214"/>
      <c r="U20" s="213"/>
      <c r="V20" s="214"/>
      <c r="W20" s="214"/>
      <c r="X20" s="214"/>
      <c r="Y20" s="214"/>
      <c r="Z20" s="217"/>
      <c r="AA20" s="214"/>
      <c r="AB20" s="214"/>
      <c r="AC20" s="215"/>
      <c r="AD20" s="214"/>
      <c r="AE20" s="179"/>
      <c r="AJ20" s="213"/>
      <c r="AK20" s="214"/>
    </row>
    <row r="21" spans="1:40">
      <c r="P21" s="187"/>
      <c r="V21" s="30" t="s">
        <v>1957</v>
      </c>
      <c r="W21" s="30" t="s">
        <v>429</v>
      </c>
      <c r="X21" s="30">
        <f>107-97</f>
        <v>10</v>
      </c>
      <c r="Y21" s="30" t="s">
        <v>243</v>
      </c>
      <c r="Z21" s="207">
        <f>X21/24</f>
        <v>0.41666666666666669</v>
      </c>
      <c r="AN21" s="204" t="s">
        <v>922</v>
      </c>
    </row>
    <row r="22" spans="1:40">
      <c r="F22" s="208" t="s">
        <v>230</v>
      </c>
      <c r="G22" s="209">
        <v>35</v>
      </c>
      <c r="H22" s="209" t="s">
        <v>1343</v>
      </c>
      <c r="I22" s="209" t="s">
        <v>1343</v>
      </c>
      <c r="J22" s="209" t="s">
        <v>1343</v>
      </c>
      <c r="K22" s="209" t="s">
        <v>1343</v>
      </c>
      <c r="L22" s="209" t="s">
        <v>1343</v>
      </c>
      <c r="M22" s="210" t="s">
        <v>1343</v>
      </c>
      <c r="N22" s="209" t="s">
        <v>884</v>
      </c>
      <c r="O22" s="209" t="s">
        <v>1343</v>
      </c>
      <c r="P22" s="209" t="s">
        <v>1343</v>
      </c>
      <c r="Q22" s="209" t="s">
        <v>1343</v>
      </c>
      <c r="R22" s="209" t="s">
        <v>1343</v>
      </c>
      <c r="S22" s="209" t="s">
        <v>1343</v>
      </c>
      <c r="T22" s="210" t="s">
        <v>1343</v>
      </c>
      <c r="U22" s="208" t="s">
        <v>1958</v>
      </c>
      <c r="V22" s="209" t="s">
        <v>1959</v>
      </c>
      <c r="W22" s="209" t="s">
        <v>421</v>
      </c>
      <c r="X22" s="209">
        <f>125-97</f>
        <v>28</v>
      </c>
      <c r="Y22" s="209" t="s">
        <v>640</v>
      </c>
      <c r="Z22" s="212">
        <f>X22/48</f>
        <v>0.58333333333333337</v>
      </c>
      <c r="AA22" s="209">
        <f>X21</f>
        <v>10</v>
      </c>
      <c r="AB22" s="209">
        <f>X22</f>
        <v>28</v>
      </c>
      <c r="AC22" s="210" t="s">
        <v>1343</v>
      </c>
      <c r="AD22" s="209" t="s">
        <v>1343</v>
      </c>
      <c r="AE22" s="209" t="s">
        <v>1343</v>
      </c>
      <c r="AF22" s="209" t="s">
        <v>1343</v>
      </c>
      <c r="AG22" s="210" t="s">
        <v>1343</v>
      </c>
      <c r="AH22" s="209" t="s">
        <v>15</v>
      </c>
      <c r="AI22" s="209" t="s">
        <v>937</v>
      </c>
      <c r="AJ22" s="209" t="s">
        <v>936</v>
      </c>
      <c r="AK22" s="209" t="s">
        <v>187</v>
      </c>
      <c r="AL22" s="210" t="s">
        <v>186</v>
      </c>
      <c r="AM22" s="209" t="s">
        <v>185</v>
      </c>
      <c r="AN22" s="210" t="s">
        <v>916</v>
      </c>
    </row>
    <row r="23" spans="1:40">
      <c r="F23" s="179"/>
      <c r="G23" s="179"/>
      <c r="H23" s="179"/>
      <c r="I23" s="179"/>
      <c r="J23" s="179"/>
      <c r="K23" s="179"/>
      <c r="L23" s="179"/>
      <c r="N23" s="179"/>
      <c r="O23" s="179"/>
      <c r="P23" s="179"/>
      <c r="Q23" s="179"/>
      <c r="R23" s="179"/>
      <c r="S23" s="179"/>
      <c r="U23" s="179"/>
      <c r="V23" s="179"/>
      <c r="W23" s="179"/>
      <c r="X23" s="179"/>
      <c r="Y23" s="179"/>
      <c r="Z23" s="218"/>
      <c r="AD23" s="179"/>
      <c r="AE23" s="179"/>
      <c r="AF23" s="179"/>
      <c r="AH23" s="179"/>
      <c r="AI23" s="179"/>
      <c r="AJ23" s="179"/>
      <c r="AK23" s="179"/>
      <c r="AM23" s="12"/>
      <c r="AN23" s="219"/>
    </row>
    <row r="24" spans="1:40">
      <c r="P24" s="187"/>
      <c r="Z24" s="207"/>
      <c r="AI24" s="12"/>
      <c r="AJ24" s="30" t="s">
        <v>935</v>
      </c>
    </row>
    <row r="25" spans="1:40">
      <c r="P25" s="187"/>
      <c r="Z25" s="207"/>
      <c r="AI25" s="179" t="s">
        <v>934</v>
      </c>
      <c r="AJ25" s="30" t="s">
        <v>933</v>
      </c>
      <c r="AN25" s="204" t="s">
        <v>932</v>
      </c>
    </row>
    <row r="26" spans="1:40">
      <c r="F26" s="208" t="s">
        <v>230</v>
      </c>
      <c r="G26" s="209">
        <v>25</v>
      </c>
      <c r="H26" s="209" t="s">
        <v>1343</v>
      </c>
      <c r="I26" s="209" t="s">
        <v>1343</v>
      </c>
      <c r="J26" s="209" t="s">
        <v>1343</v>
      </c>
      <c r="K26" s="209" t="s">
        <v>1343</v>
      </c>
      <c r="L26" s="209" t="s">
        <v>1343</v>
      </c>
      <c r="M26" s="210" t="s">
        <v>1343</v>
      </c>
      <c r="N26" s="209" t="s">
        <v>197</v>
      </c>
      <c r="O26" s="209" t="s">
        <v>1343</v>
      </c>
      <c r="P26" s="209" t="s">
        <v>1343</v>
      </c>
      <c r="Q26" s="209" t="s">
        <v>1343</v>
      </c>
      <c r="R26" s="209" t="s">
        <v>1343</v>
      </c>
      <c r="S26" s="209" t="s">
        <v>1343</v>
      </c>
      <c r="T26" s="210" t="s">
        <v>1343</v>
      </c>
      <c r="U26" s="208" t="s">
        <v>1960</v>
      </c>
      <c r="V26" s="209" t="s">
        <v>1961</v>
      </c>
      <c r="W26" s="209" t="s">
        <v>429</v>
      </c>
      <c r="X26" s="209">
        <f>135-112</f>
        <v>23</v>
      </c>
      <c r="Y26" s="209" t="s">
        <v>243</v>
      </c>
      <c r="Z26" s="212">
        <f>X26/24</f>
        <v>0.95833333333333337</v>
      </c>
      <c r="AA26" s="209">
        <f>X26</f>
        <v>23</v>
      </c>
      <c r="AB26" s="210" t="s">
        <v>1343</v>
      </c>
      <c r="AC26" s="210" t="s">
        <v>1343</v>
      </c>
      <c r="AD26" s="209" t="s">
        <v>1343</v>
      </c>
      <c r="AE26" s="209" t="s">
        <v>1343</v>
      </c>
      <c r="AF26" s="209" t="s">
        <v>1343</v>
      </c>
      <c r="AG26" s="210" t="s">
        <v>1343</v>
      </c>
      <c r="AH26" s="209" t="s">
        <v>931</v>
      </c>
      <c r="AI26" s="209" t="s">
        <v>930</v>
      </c>
      <c r="AJ26" s="209" t="s">
        <v>929</v>
      </c>
      <c r="AK26" s="209" t="s">
        <v>187</v>
      </c>
      <c r="AL26" s="210" t="s">
        <v>186</v>
      </c>
      <c r="AM26" s="209" t="s">
        <v>185</v>
      </c>
      <c r="AN26" s="210" t="s">
        <v>773</v>
      </c>
    </row>
    <row r="27" spans="1:40">
      <c r="P27" s="187"/>
      <c r="Z27" s="207"/>
    </row>
    <row r="28" spans="1:40">
      <c r="P28" s="187"/>
      <c r="V28" s="30" t="s">
        <v>1956</v>
      </c>
      <c r="W28" s="30" t="s">
        <v>429</v>
      </c>
      <c r="X28" s="30">
        <f>122-100</f>
        <v>22</v>
      </c>
      <c r="Y28" s="30" t="s">
        <v>243</v>
      </c>
      <c r="Z28" s="207">
        <f>X28/24</f>
        <v>0.91666666666666663</v>
      </c>
      <c r="AI28" s="179" t="s">
        <v>928</v>
      </c>
      <c r="AJ28" s="30" t="s">
        <v>197</v>
      </c>
      <c r="AL28" s="204" t="s">
        <v>923</v>
      </c>
      <c r="AN28" s="204" t="s">
        <v>922</v>
      </c>
    </row>
    <row r="29" spans="1:40">
      <c r="F29" s="208" t="s">
        <v>199</v>
      </c>
      <c r="G29" s="209">
        <v>50</v>
      </c>
      <c r="H29" s="209" t="s">
        <v>1343</v>
      </c>
      <c r="I29" s="209" t="s">
        <v>1343</v>
      </c>
      <c r="J29" s="209" t="s">
        <v>1343</v>
      </c>
      <c r="K29" s="209" t="s">
        <v>1343</v>
      </c>
      <c r="L29" s="209" t="s">
        <v>1343</v>
      </c>
      <c r="M29" s="210" t="s">
        <v>1343</v>
      </c>
      <c r="N29" s="209" t="s">
        <v>197</v>
      </c>
      <c r="O29" s="209" t="s">
        <v>1343</v>
      </c>
      <c r="P29" s="209" t="s">
        <v>1343</v>
      </c>
      <c r="Q29" s="209" t="s">
        <v>1343</v>
      </c>
      <c r="R29" s="209" t="s">
        <v>1343</v>
      </c>
      <c r="S29" s="209" t="s">
        <v>1343</v>
      </c>
      <c r="T29" s="210" t="s">
        <v>1343</v>
      </c>
      <c r="U29" s="208" t="s">
        <v>1962</v>
      </c>
      <c r="V29" s="209" t="s">
        <v>1963</v>
      </c>
      <c r="W29" s="209" t="s">
        <v>421</v>
      </c>
      <c r="X29" s="209">
        <f>130-100</f>
        <v>30</v>
      </c>
      <c r="Y29" s="209" t="s">
        <v>640</v>
      </c>
      <c r="Z29" s="212">
        <f>X29/48</f>
        <v>0.625</v>
      </c>
      <c r="AA29" s="209">
        <f>X28</f>
        <v>22</v>
      </c>
      <c r="AB29" s="209">
        <f>X29</f>
        <v>30</v>
      </c>
      <c r="AC29" s="210" t="s">
        <v>1343</v>
      </c>
      <c r="AD29" s="209" t="s">
        <v>1343</v>
      </c>
      <c r="AE29" s="209" t="s">
        <v>1343</v>
      </c>
      <c r="AF29" s="209" t="s">
        <v>1343</v>
      </c>
      <c r="AG29" s="210" t="s">
        <v>1343</v>
      </c>
      <c r="AH29" s="209" t="s">
        <v>42</v>
      </c>
      <c r="AI29" s="209" t="s">
        <v>927</v>
      </c>
      <c r="AJ29" s="209" t="s">
        <v>926</v>
      </c>
      <c r="AK29" s="209" t="s">
        <v>187</v>
      </c>
      <c r="AL29" s="210" t="s">
        <v>186</v>
      </c>
      <c r="AM29" s="209" t="s">
        <v>185</v>
      </c>
      <c r="AN29" s="210" t="s">
        <v>916</v>
      </c>
    </row>
    <row r="30" spans="1:40">
      <c r="P30" s="187"/>
      <c r="Z30" s="207"/>
      <c r="AM30" s="12"/>
      <c r="AN30" s="219"/>
    </row>
    <row r="31" spans="1:40">
      <c r="P31" s="187"/>
      <c r="Z31" s="207"/>
      <c r="AJ31" s="30" t="s">
        <v>197</v>
      </c>
    </row>
    <row r="32" spans="1:40">
      <c r="E32" s="204" t="s">
        <v>903</v>
      </c>
      <c r="P32" s="187"/>
      <c r="V32" s="30" t="s">
        <v>1964</v>
      </c>
      <c r="W32" s="30" t="s">
        <v>429</v>
      </c>
      <c r="X32" s="30">
        <f>131-116</f>
        <v>15</v>
      </c>
      <c r="Y32" s="30" t="s">
        <v>243</v>
      </c>
      <c r="Z32" s="207">
        <f>X32/24</f>
        <v>0.625</v>
      </c>
      <c r="AI32" s="179" t="s">
        <v>925</v>
      </c>
      <c r="AJ32" s="30" t="s">
        <v>924</v>
      </c>
      <c r="AL32" s="204" t="s">
        <v>923</v>
      </c>
      <c r="AN32" s="204" t="s">
        <v>922</v>
      </c>
    </row>
    <row r="33" spans="1:116" s="196" customFormat="1" ht="22.5">
      <c r="A33" s="177">
        <v>4</v>
      </c>
      <c r="B33" s="196" t="s">
        <v>921</v>
      </c>
      <c r="C33" s="196">
        <v>2010</v>
      </c>
      <c r="D33" s="196" t="s">
        <v>920</v>
      </c>
      <c r="E33" s="198" t="s">
        <v>350</v>
      </c>
      <c r="F33" s="196" t="s">
        <v>199</v>
      </c>
      <c r="G33" s="196">
        <v>44</v>
      </c>
      <c r="H33" s="196" t="s">
        <v>1343</v>
      </c>
      <c r="I33" s="196" t="s">
        <v>1343</v>
      </c>
      <c r="J33" s="196" t="s">
        <v>187</v>
      </c>
      <c r="K33" s="196" t="s">
        <v>1343</v>
      </c>
      <c r="L33" s="196" t="s">
        <v>1343</v>
      </c>
      <c r="M33" s="198" t="s">
        <v>1343</v>
      </c>
      <c r="N33" s="196" t="s">
        <v>884</v>
      </c>
      <c r="O33" s="196" t="s">
        <v>919</v>
      </c>
      <c r="P33" s="200" t="s">
        <v>1343</v>
      </c>
      <c r="Q33" s="196" t="s">
        <v>1343</v>
      </c>
      <c r="R33" s="196" t="s">
        <v>1343</v>
      </c>
      <c r="S33" s="196" t="s">
        <v>1343</v>
      </c>
      <c r="T33" s="198" t="s">
        <v>1343</v>
      </c>
      <c r="U33" s="196" t="s">
        <v>1950</v>
      </c>
      <c r="V33" s="196" t="s">
        <v>1961</v>
      </c>
      <c r="W33" s="196" t="s">
        <v>421</v>
      </c>
      <c r="X33" s="196">
        <f>135-116</f>
        <v>19</v>
      </c>
      <c r="Y33" s="196" t="s">
        <v>640</v>
      </c>
      <c r="Z33" s="201">
        <f>X33/48</f>
        <v>0.39583333333333331</v>
      </c>
      <c r="AA33" s="196">
        <f>X32</f>
        <v>15</v>
      </c>
      <c r="AB33" s="196">
        <f>X33</f>
        <v>19</v>
      </c>
      <c r="AC33" s="198" t="s">
        <v>1343</v>
      </c>
      <c r="AD33" s="196" t="s">
        <v>1343</v>
      </c>
      <c r="AE33" s="196" t="s">
        <v>1343</v>
      </c>
      <c r="AF33" s="196" t="s">
        <v>1343</v>
      </c>
      <c r="AG33" s="198" t="s">
        <v>1343</v>
      </c>
      <c r="AH33" s="196" t="s">
        <v>918</v>
      </c>
      <c r="AI33" s="196" t="s">
        <v>917</v>
      </c>
      <c r="AJ33" s="196" t="s">
        <v>842</v>
      </c>
      <c r="AK33" s="196" t="s">
        <v>187</v>
      </c>
      <c r="AL33" s="198" t="s">
        <v>186</v>
      </c>
      <c r="AM33" s="196" t="s">
        <v>185</v>
      </c>
      <c r="AN33" s="198" t="s">
        <v>916</v>
      </c>
      <c r="AO33" s="179"/>
      <c r="AP33" s="179"/>
      <c r="AQ33" s="179"/>
      <c r="AR33" s="179"/>
      <c r="AS33" s="179"/>
      <c r="AT33" s="179"/>
      <c r="AU33" s="179"/>
      <c r="AV33" s="179"/>
      <c r="AW33" s="179"/>
      <c r="AX33" s="179"/>
      <c r="AY33" s="179"/>
      <c r="AZ33" s="179"/>
      <c r="BA33" s="179"/>
      <c r="BB33" s="179"/>
      <c r="BC33" s="179"/>
      <c r="BD33" s="179"/>
      <c r="BE33" s="179"/>
      <c r="BF33" s="179"/>
      <c r="BG33" s="179"/>
      <c r="BH33" s="179"/>
      <c r="BI33" s="179"/>
      <c r="BJ33" s="179"/>
      <c r="BK33" s="179"/>
      <c r="BL33" s="179"/>
      <c r="BM33" s="179"/>
      <c r="BN33" s="179"/>
      <c r="BO33" s="179"/>
      <c r="BP33" s="179"/>
      <c r="BQ33" s="179"/>
      <c r="BR33" s="179"/>
      <c r="BS33" s="179"/>
      <c r="BT33" s="179"/>
      <c r="BU33" s="179"/>
      <c r="BV33" s="179"/>
      <c r="BW33" s="179"/>
      <c r="BX33" s="179"/>
      <c r="BY33" s="179"/>
      <c r="BZ33" s="179"/>
      <c r="CA33" s="179"/>
      <c r="CB33" s="179"/>
      <c r="CC33" s="179"/>
      <c r="CD33" s="179"/>
      <c r="CE33" s="179"/>
      <c r="CF33" s="179"/>
      <c r="CG33" s="179"/>
      <c r="CH33" s="179"/>
      <c r="CI33" s="179"/>
      <c r="CJ33" s="179"/>
      <c r="CK33" s="179"/>
      <c r="CL33" s="179"/>
      <c r="CM33" s="179"/>
      <c r="CN33" s="179"/>
      <c r="CO33" s="179"/>
      <c r="CP33" s="179"/>
      <c r="CQ33" s="179"/>
      <c r="CR33" s="179"/>
      <c r="CS33" s="179"/>
      <c r="CT33" s="179"/>
      <c r="CU33" s="179"/>
      <c r="CV33" s="179"/>
      <c r="CW33" s="179"/>
      <c r="CX33" s="179"/>
      <c r="CY33" s="179"/>
      <c r="CZ33" s="179"/>
      <c r="DA33" s="179"/>
      <c r="DB33" s="179"/>
      <c r="DC33" s="179"/>
      <c r="DD33" s="179"/>
      <c r="DE33" s="179"/>
      <c r="DF33" s="179"/>
      <c r="DG33" s="179"/>
      <c r="DH33" s="179"/>
      <c r="DI33" s="179"/>
      <c r="DJ33" s="179"/>
      <c r="DK33" s="179"/>
      <c r="DL33" s="179"/>
    </row>
    <row r="35" spans="1:116">
      <c r="V35" s="30" t="s">
        <v>1958</v>
      </c>
      <c r="W35" s="30" t="s">
        <v>465</v>
      </c>
      <c r="X35" s="30">
        <f>97-96</f>
        <v>1</v>
      </c>
      <c r="Y35" s="30" t="s">
        <v>465</v>
      </c>
      <c r="Z35" s="207">
        <f>X35/1</f>
        <v>1</v>
      </c>
    </row>
    <row r="36" spans="1:116">
      <c r="V36" s="30" t="s">
        <v>1965</v>
      </c>
      <c r="W36" s="30" t="s">
        <v>772</v>
      </c>
      <c r="X36" s="30">
        <f>99-96</f>
        <v>3</v>
      </c>
      <c r="Y36" s="30" t="s">
        <v>772</v>
      </c>
      <c r="Z36" s="207">
        <f>X36/2.5</f>
        <v>1.2</v>
      </c>
    </row>
    <row r="37" spans="1:116">
      <c r="V37" s="30" t="s">
        <v>1962</v>
      </c>
      <c r="W37" s="30" t="s">
        <v>603</v>
      </c>
      <c r="X37" s="30">
        <f>100-96</f>
        <v>4</v>
      </c>
      <c r="Y37" s="30" t="s">
        <v>603</v>
      </c>
      <c r="Z37" s="207">
        <f>X37/8</f>
        <v>0.5</v>
      </c>
    </row>
    <row r="38" spans="1:116">
      <c r="V38" s="30" t="s">
        <v>1966</v>
      </c>
      <c r="W38" s="30" t="s">
        <v>206</v>
      </c>
      <c r="X38" s="30">
        <f>106-96</f>
        <v>10</v>
      </c>
      <c r="Y38" s="30" t="s">
        <v>206</v>
      </c>
      <c r="Z38" s="207">
        <f>X38/10</f>
        <v>1</v>
      </c>
    </row>
    <row r="39" spans="1:116">
      <c r="V39" s="30" t="s">
        <v>1967</v>
      </c>
      <c r="W39" s="30" t="s">
        <v>368</v>
      </c>
      <c r="X39" s="30">
        <f>110-96</f>
        <v>14</v>
      </c>
      <c r="Y39" s="30" t="s">
        <v>368</v>
      </c>
      <c r="Z39" s="207">
        <f>X39/13</f>
        <v>1.0769230769230769</v>
      </c>
      <c r="AD39" s="30" t="s">
        <v>205</v>
      </c>
      <c r="AE39" s="30" t="s">
        <v>191</v>
      </c>
      <c r="AF39" s="30" t="s">
        <v>915</v>
      </c>
      <c r="AG39" s="204" t="s">
        <v>1343</v>
      </c>
      <c r="AJ39" s="179" t="s">
        <v>914</v>
      </c>
    </row>
    <row r="40" spans="1:116">
      <c r="P40" s="30" t="s">
        <v>913</v>
      </c>
      <c r="V40" s="30" t="s">
        <v>1968</v>
      </c>
      <c r="W40" s="30" t="s">
        <v>702</v>
      </c>
      <c r="X40" s="30">
        <f>111-96</f>
        <v>15</v>
      </c>
      <c r="Y40" s="30" t="s">
        <v>702</v>
      </c>
      <c r="Z40" s="207">
        <f>X40/15</f>
        <v>1</v>
      </c>
      <c r="AD40" s="30" t="s">
        <v>912</v>
      </c>
      <c r="AE40" s="30" t="s">
        <v>443</v>
      </c>
      <c r="AF40" s="30" t="s">
        <v>911</v>
      </c>
      <c r="AG40" s="204" t="s">
        <v>1343</v>
      </c>
      <c r="AJ40" s="179" t="s">
        <v>910</v>
      </c>
    </row>
    <row r="41" spans="1:116">
      <c r="E41" s="204" t="s">
        <v>909</v>
      </c>
      <c r="P41" s="30" t="s">
        <v>908</v>
      </c>
      <c r="V41" s="179" t="s">
        <v>1969</v>
      </c>
      <c r="W41" s="179" t="s">
        <v>907</v>
      </c>
      <c r="X41" s="179">
        <f>114-96</f>
        <v>18</v>
      </c>
      <c r="Y41" s="179" t="s">
        <v>907</v>
      </c>
      <c r="Z41" s="207">
        <f>X41/19</f>
        <v>0.94736842105263153</v>
      </c>
      <c r="AD41" s="30" t="s">
        <v>900</v>
      </c>
      <c r="AE41" s="30" t="s">
        <v>1343</v>
      </c>
      <c r="AF41" s="30" t="s">
        <v>906</v>
      </c>
      <c r="AG41" s="204" t="s">
        <v>905</v>
      </c>
      <c r="AJ41" s="179" t="s">
        <v>904</v>
      </c>
    </row>
    <row r="42" spans="1:116">
      <c r="E42" s="204" t="s">
        <v>903</v>
      </c>
      <c r="P42" s="30" t="s">
        <v>902</v>
      </c>
      <c r="V42" s="30" t="s">
        <v>1963</v>
      </c>
      <c r="W42" s="30" t="s">
        <v>619</v>
      </c>
      <c r="X42" s="30">
        <f>130-96</f>
        <v>34</v>
      </c>
      <c r="Y42" s="30" t="s">
        <v>901</v>
      </c>
      <c r="Z42" s="207">
        <f>X42/168</f>
        <v>0.20238095238095238</v>
      </c>
      <c r="AC42" s="179"/>
      <c r="AD42" s="193" t="s">
        <v>900</v>
      </c>
      <c r="AE42" s="179" t="s">
        <v>733</v>
      </c>
      <c r="AF42" s="179" t="s">
        <v>899</v>
      </c>
      <c r="AG42" s="204" t="s">
        <v>898</v>
      </c>
      <c r="AJ42" s="179" t="s">
        <v>897</v>
      </c>
      <c r="AN42" s="204" t="s">
        <v>896</v>
      </c>
    </row>
    <row r="43" spans="1:116" s="203" customFormat="1" ht="22.5">
      <c r="A43" s="177">
        <v>5</v>
      </c>
      <c r="B43" s="196" t="s">
        <v>108</v>
      </c>
      <c r="C43" s="196">
        <v>2010</v>
      </c>
      <c r="D43" s="196" t="s">
        <v>201</v>
      </c>
      <c r="E43" s="198" t="s">
        <v>895</v>
      </c>
      <c r="F43" s="196" t="s">
        <v>230</v>
      </c>
      <c r="G43" s="196">
        <v>59</v>
      </c>
      <c r="H43" s="196" t="s">
        <v>1923</v>
      </c>
      <c r="I43" s="196" t="s">
        <v>1343</v>
      </c>
      <c r="J43" s="196" t="s">
        <v>1343</v>
      </c>
      <c r="K43" s="196" t="s">
        <v>187</v>
      </c>
      <c r="L43" s="196" t="s">
        <v>197</v>
      </c>
      <c r="M43" s="198" t="s">
        <v>1343</v>
      </c>
      <c r="N43" s="196" t="s">
        <v>197</v>
      </c>
      <c r="O43" s="196" t="s">
        <v>197</v>
      </c>
      <c r="P43" s="196" t="s">
        <v>894</v>
      </c>
      <c r="Q43" s="196" t="s">
        <v>197</v>
      </c>
      <c r="R43" s="196" t="s">
        <v>197</v>
      </c>
      <c r="S43" s="196" t="s">
        <v>197</v>
      </c>
      <c r="T43" s="198" t="s">
        <v>197</v>
      </c>
      <c r="U43" s="196" t="s">
        <v>1084</v>
      </c>
      <c r="V43" s="196" t="s">
        <v>1970</v>
      </c>
      <c r="W43" s="196" t="s">
        <v>623</v>
      </c>
      <c r="X43" s="196">
        <f>132-96</f>
        <v>36</v>
      </c>
      <c r="Y43" s="196" t="s">
        <v>893</v>
      </c>
      <c r="Z43" s="201">
        <f>X43/192</f>
        <v>0.1875</v>
      </c>
      <c r="AA43" s="196" t="s">
        <v>1343</v>
      </c>
      <c r="AB43" s="196" t="s">
        <v>1343</v>
      </c>
      <c r="AC43" s="198" t="s">
        <v>1343</v>
      </c>
      <c r="AD43" s="196" t="s">
        <v>892</v>
      </c>
      <c r="AE43" s="196" t="s">
        <v>733</v>
      </c>
      <c r="AF43" s="196" t="s">
        <v>891</v>
      </c>
      <c r="AG43" s="198" t="s">
        <v>890</v>
      </c>
      <c r="AH43" s="196" t="s">
        <v>20</v>
      </c>
      <c r="AI43" s="196" t="s">
        <v>189</v>
      </c>
      <c r="AJ43" s="196" t="s">
        <v>889</v>
      </c>
      <c r="AK43" s="196" t="s">
        <v>187</v>
      </c>
      <c r="AL43" s="198" t="s">
        <v>186</v>
      </c>
      <c r="AM43" s="196" t="s">
        <v>187</v>
      </c>
      <c r="AN43" s="198" t="s">
        <v>888</v>
      </c>
      <c r="AO43" s="178"/>
      <c r="AP43" s="178"/>
      <c r="AQ43" s="178"/>
      <c r="AR43" s="178"/>
      <c r="AS43" s="178"/>
      <c r="AT43" s="178"/>
      <c r="AU43" s="178"/>
      <c r="AV43" s="178"/>
      <c r="AW43" s="178"/>
      <c r="AX43" s="178"/>
      <c r="AY43" s="178"/>
      <c r="AZ43" s="178"/>
      <c r="BA43" s="178"/>
      <c r="BB43" s="178"/>
      <c r="BC43" s="178"/>
      <c r="BD43" s="178"/>
      <c r="BE43" s="178"/>
      <c r="BF43" s="178"/>
      <c r="BG43" s="178"/>
      <c r="BH43" s="178"/>
      <c r="BI43" s="178"/>
      <c r="BJ43" s="178"/>
      <c r="BK43" s="178"/>
      <c r="BL43" s="178"/>
      <c r="BM43" s="178"/>
      <c r="BN43" s="178"/>
      <c r="BO43" s="178"/>
      <c r="BP43" s="178"/>
      <c r="BQ43" s="178"/>
      <c r="BR43" s="178"/>
      <c r="BS43" s="178"/>
      <c r="BT43" s="178"/>
      <c r="BU43" s="178"/>
      <c r="BV43" s="178"/>
      <c r="BW43" s="178"/>
      <c r="BX43" s="178"/>
      <c r="BY43" s="178"/>
      <c r="BZ43" s="178"/>
      <c r="CA43" s="178"/>
      <c r="CB43" s="178"/>
      <c r="CC43" s="178"/>
      <c r="CD43" s="178"/>
      <c r="CE43" s="178"/>
      <c r="CF43" s="178"/>
      <c r="CG43" s="178"/>
      <c r="CH43" s="178"/>
      <c r="CI43" s="178"/>
      <c r="CJ43" s="178"/>
      <c r="CK43" s="178"/>
      <c r="CL43" s="178"/>
      <c r="CM43" s="178"/>
      <c r="CN43" s="178"/>
      <c r="CO43" s="178"/>
      <c r="CP43" s="178"/>
      <c r="CQ43" s="178"/>
      <c r="CR43" s="178"/>
      <c r="CS43" s="178"/>
      <c r="CT43" s="178"/>
      <c r="CU43" s="178"/>
      <c r="CV43" s="178"/>
      <c r="CW43" s="178"/>
      <c r="CX43" s="178"/>
      <c r="CY43" s="178"/>
      <c r="CZ43" s="178"/>
      <c r="DA43" s="178"/>
      <c r="DB43" s="178"/>
      <c r="DC43" s="178"/>
      <c r="DD43" s="178"/>
      <c r="DE43" s="178"/>
      <c r="DF43" s="178"/>
      <c r="DG43" s="178"/>
      <c r="DH43" s="178"/>
      <c r="DI43" s="178"/>
      <c r="DJ43" s="178"/>
      <c r="DK43" s="178"/>
      <c r="DL43" s="178"/>
    </row>
    <row r="44" spans="1:116" s="178" customFormat="1">
      <c r="A44" s="79"/>
      <c r="B44" s="179"/>
      <c r="C44" s="179"/>
      <c r="D44" s="179"/>
      <c r="E44" s="204"/>
      <c r="F44" s="179"/>
      <c r="G44" s="179"/>
      <c r="H44" s="179"/>
      <c r="I44" s="179"/>
      <c r="J44" s="179"/>
      <c r="K44" s="179"/>
      <c r="L44" s="179"/>
      <c r="M44" s="204"/>
      <c r="N44" s="179"/>
      <c r="O44" s="179"/>
      <c r="P44" s="179"/>
      <c r="Q44" s="179"/>
      <c r="R44" s="179"/>
      <c r="S44" s="179"/>
      <c r="T44" s="204"/>
      <c r="U44" s="179"/>
      <c r="V44" s="179"/>
      <c r="W44" s="179"/>
      <c r="X44" s="179"/>
      <c r="Y44" s="179"/>
      <c r="Z44" s="218"/>
      <c r="AA44" s="179"/>
      <c r="AB44" s="179"/>
      <c r="AC44" s="204"/>
      <c r="AD44" s="179"/>
      <c r="AE44" s="179"/>
      <c r="AF44" s="179"/>
      <c r="AG44" s="204"/>
      <c r="AH44" s="179"/>
      <c r="AI44" s="179"/>
      <c r="AJ44" s="179"/>
      <c r="AK44" s="179"/>
      <c r="AL44" s="204"/>
      <c r="AM44" s="179"/>
      <c r="AN44" s="204"/>
    </row>
    <row r="45" spans="1:116" s="178" customFormat="1">
      <c r="A45" s="79"/>
      <c r="B45" s="179"/>
      <c r="C45" s="179"/>
      <c r="D45" s="179"/>
      <c r="E45" s="204"/>
      <c r="F45" s="179"/>
      <c r="G45" s="179"/>
      <c r="H45" s="179"/>
      <c r="I45" s="179"/>
      <c r="J45" s="179"/>
      <c r="K45" s="179"/>
      <c r="L45" s="179"/>
      <c r="M45" s="204"/>
      <c r="N45" s="179"/>
      <c r="O45" s="179"/>
      <c r="P45" s="179"/>
      <c r="Q45" s="179"/>
      <c r="R45" s="179"/>
      <c r="S45" s="179"/>
      <c r="T45" s="204"/>
      <c r="U45" s="179"/>
      <c r="V45" s="179"/>
      <c r="W45" s="179"/>
      <c r="X45" s="179"/>
      <c r="Y45" s="179"/>
      <c r="Z45" s="218"/>
      <c r="AA45" s="179"/>
      <c r="AB45" s="179"/>
      <c r="AC45" s="204"/>
      <c r="AD45" s="179"/>
      <c r="AE45" s="179"/>
      <c r="AF45" s="179"/>
      <c r="AG45" s="204"/>
      <c r="AH45" s="179"/>
      <c r="AI45" s="179"/>
      <c r="AJ45" s="179"/>
      <c r="AK45" s="179"/>
      <c r="AL45" s="204"/>
      <c r="AM45" s="179"/>
      <c r="AN45" s="204" t="s">
        <v>887</v>
      </c>
    </row>
    <row r="46" spans="1:116">
      <c r="AN46" s="220" t="s">
        <v>886</v>
      </c>
    </row>
    <row r="47" spans="1:116" ht="22.5">
      <c r="E47" s="204" t="s">
        <v>885</v>
      </c>
      <c r="N47" s="193" t="s">
        <v>884</v>
      </c>
      <c r="P47" s="30" t="s">
        <v>883</v>
      </c>
      <c r="T47" s="204" t="s">
        <v>882</v>
      </c>
      <c r="V47" s="30" t="s">
        <v>1963</v>
      </c>
      <c r="W47" s="30" t="s">
        <v>881</v>
      </c>
      <c r="X47" s="30">
        <f>130-103</f>
        <v>27</v>
      </c>
      <c r="Y47" s="30" t="s">
        <v>433</v>
      </c>
      <c r="Z47" s="207">
        <f>X47/24</f>
        <v>1.125</v>
      </c>
      <c r="AN47" s="204" t="s">
        <v>880</v>
      </c>
    </row>
    <row r="48" spans="1:116" ht="22.5">
      <c r="E48" s="204" t="s">
        <v>879</v>
      </c>
      <c r="M48" s="179"/>
      <c r="N48" s="193" t="s">
        <v>878</v>
      </c>
      <c r="P48" s="30" t="s">
        <v>877</v>
      </c>
      <c r="T48" s="204" t="s">
        <v>876</v>
      </c>
      <c r="V48" s="30" t="s">
        <v>1971</v>
      </c>
      <c r="W48" s="30" t="s">
        <v>875</v>
      </c>
      <c r="X48" s="30">
        <f>137-103</f>
        <v>34</v>
      </c>
      <c r="Y48" s="30" t="s">
        <v>241</v>
      </c>
      <c r="Z48" s="207">
        <f>X48/48</f>
        <v>0.70833333333333337</v>
      </c>
      <c r="AD48" s="179" t="s">
        <v>279</v>
      </c>
      <c r="AE48" s="179" t="s">
        <v>191</v>
      </c>
      <c r="AF48" s="179" t="s">
        <v>1343</v>
      </c>
      <c r="AG48" s="204" t="s">
        <v>874</v>
      </c>
      <c r="AI48" s="179" t="s">
        <v>873</v>
      </c>
      <c r="AJ48" s="30" t="s">
        <v>872</v>
      </c>
      <c r="AN48" s="204" t="s">
        <v>871</v>
      </c>
    </row>
    <row r="49" spans="1:116" s="203" customFormat="1" ht="22.5">
      <c r="A49" s="177">
        <v>6</v>
      </c>
      <c r="B49" s="196" t="s">
        <v>870</v>
      </c>
      <c r="C49" s="196">
        <v>2010</v>
      </c>
      <c r="D49" s="196" t="s">
        <v>201</v>
      </c>
      <c r="E49" s="198" t="s">
        <v>869</v>
      </c>
      <c r="F49" s="196" t="s">
        <v>230</v>
      </c>
      <c r="G49" s="196">
        <v>34</v>
      </c>
      <c r="H49" s="196" t="s">
        <v>1924</v>
      </c>
      <c r="I49" s="196" t="s">
        <v>197</v>
      </c>
      <c r="J49" s="196" t="s">
        <v>197</v>
      </c>
      <c r="K49" s="196" t="s">
        <v>197</v>
      </c>
      <c r="L49" s="196" t="s">
        <v>197</v>
      </c>
      <c r="M49" s="198" t="s">
        <v>868</v>
      </c>
      <c r="N49" s="221" t="s">
        <v>867</v>
      </c>
      <c r="O49" s="196" t="s">
        <v>187</v>
      </c>
      <c r="P49" s="196" t="s">
        <v>866</v>
      </c>
      <c r="Q49" s="196" t="s">
        <v>1343</v>
      </c>
      <c r="R49" s="196" t="s">
        <v>1343</v>
      </c>
      <c r="S49" s="196" t="s">
        <v>1343</v>
      </c>
      <c r="T49" s="198" t="s">
        <v>187</v>
      </c>
      <c r="U49" s="196" t="s">
        <v>1952</v>
      </c>
      <c r="V49" s="196" t="s">
        <v>1972</v>
      </c>
      <c r="W49" s="196" t="s">
        <v>865</v>
      </c>
      <c r="X49" s="196">
        <f>136-103</f>
        <v>33</v>
      </c>
      <c r="Y49" s="196" t="s">
        <v>237</v>
      </c>
      <c r="Z49" s="201">
        <f>X49/72</f>
        <v>0.45833333333333331</v>
      </c>
      <c r="AA49" s="196">
        <f>X47</f>
        <v>27</v>
      </c>
      <c r="AB49" s="196">
        <f>X48</f>
        <v>34</v>
      </c>
      <c r="AC49" s="196">
        <f>X49</f>
        <v>33</v>
      </c>
      <c r="AD49" s="221" t="s">
        <v>516</v>
      </c>
      <c r="AE49" s="196" t="s">
        <v>191</v>
      </c>
      <c r="AF49" s="196" t="s">
        <v>864</v>
      </c>
      <c r="AG49" s="198" t="s">
        <v>1343</v>
      </c>
      <c r="AH49" s="196" t="s">
        <v>25</v>
      </c>
      <c r="AI49" s="196" t="s">
        <v>863</v>
      </c>
      <c r="AJ49" s="196" t="s">
        <v>1936</v>
      </c>
      <c r="AK49" s="196" t="s">
        <v>187</v>
      </c>
      <c r="AL49" s="198" t="s">
        <v>186</v>
      </c>
      <c r="AM49" s="196" t="s">
        <v>185</v>
      </c>
      <c r="AN49" s="198" t="s">
        <v>862</v>
      </c>
      <c r="AO49" s="178"/>
      <c r="AP49" s="178"/>
      <c r="AQ49" s="178"/>
      <c r="AR49" s="178"/>
      <c r="AS49" s="178"/>
      <c r="AT49" s="178"/>
      <c r="AU49" s="178"/>
      <c r="AV49" s="178"/>
      <c r="AW49" s="178"/>
      <c r="AX49" s="178"/>
      <c r="AY49" s="178"/>
      <c r="AZ49" s="178"/>
      <c r="BA49" s="178"/>
      <c r="BB49" s="178"/>
      <c r="BC49" s="178"/>
      <c r="BD49" s="178"/>
      <c r="BE49" s="178"/>
      <c r="BF49" s="178"/>
      <c r="BG49" s="178"/>
      <c r="BH49" s="178"/>
      <c r="BI49" s="178"/>
      <c r="BJ49" s="178"/>
      <c r="BK49" s="178"/>
      <c r="BL49" s="178"/>
      <c r="BM49" s="178"/>
      <c r="BN49" s="178"/>
      <c r="BO49" s="178"/>
      <c r="BP49" s="178"/>
      <c r="BQ49" s="178"/>
      <c r="BR49" s="178"/>
      <c r="BS49" s="178"/>
      <c r="BT49" s="178"/>
      <c r="BU49" s="178"/>
      <c r="BV49" s="178"/>
      <c r="BW49" s="178"/>
      <c r="BX49" s="178"/>
      <c r="BY49" s="178"/>
      <c r="BZ49" s="178"/>
      <c r="CA49" s="178"/>
      <c r="CB49" s="178"/>
      <c r="CC49" s="178"/>
      <c r="CD49" s="178"/>
      <c r="CE49" s="178"/>
      <c r="CF49" s="178"/>
      <c r="CG49" s="178"/>
      <c r="CH49" s="178"/>
      <c r="CI49" s="178"/>
      <c r="CJ49" s="178"/>
      <c r="CK49" s="178"/>
      <c r="CL49" s="178"/>
      <c r="CM49" s="178"/>
      <c r="CN49" s="178"/>
      <c r="CO49" s="178"/>
      <c r="CP49" s="178"/>
      <c r="CQ49" s="178"/>
      <c r="CR49" s="178"/>
      <c r="CS49" s="178"/>
      <c r="CT49" s="178"/>
      <c r="CU49" s="178"/>
      <c r="CV49" s="178"/>
      <c r="CW49" s="178"/>
      <c r="CX49" s="178"/>
      <c r="CY49" s="178"/>
      <c r="CZ49" s="178"/>
      <c r="DA49" s="178"/>
      <c r="DB49" s="178"/>
      <c r="DC49" s="178"/>
      <c r="DD49" s="178"/>
      <c r="DE49" s="178"/>
      <c r="DF49" s="178"/>
      <c r="DG49" s="178"/>
      <c r="DH49" s="178"/>
      <c r="DI49" s="178"/>
      <c r="DJ49" s="178"/>
      <c r="DK49" s="178"/>
      <c r="DL49" s="178"/>
    </row>
    <row r="50" spans="1:116">
      <c r="B50" s="222"/>
    </row>
    <row r="51" spans="1:116" ht="22.5">
      <c r="B51" s="222"/>
      <c r="E51" s="204" t="s">
        <v>593</v>
      </c>
      <c r="AI51" s="179" t="s">
        <v>1034</v>
      </c>
    </row>
    <row r="52" spans="1:116">
      <c r="B52" s="222"/>
      <c r="E52" s="204" t="s">
        <v>592</v>
      </c>
      <c r="V52" s="30" t="s">
        <v>1973</v>
      </c>
      <c r="W52" s="30" t="s">
        <v>434</v>
      </c>
      <c r="X52" s="30">
        <v>14</v>
      </c>
      <c r="Y52" s="30" t="s">
        <v>193</v>
      </c>
      <c r="Z52" s="30" t="s">
        <v>1343</v>
      </c>
      <c r="AD52" s="30" t="s">
        <v>1028</v>
      </c>
      <c r="AE52" s="30" t="s">
        <v>191</v>
      </c>
      <c r="AF52" s="30" t="s">
        <v>1029</v>
      </c>
      <c r="AG52" s="204" t="s">
        <v>1033</v>
      </c>
      <c r="AI52" s="179" t="s">
        <v>1035</v>
      </c>
    </row>
    <row r="53" spans="1:116" s="203" customFormat="1" ht="67.5">
      <c r="A53" s="177">
        <v>7</v>
      </c>
      <c r="B53" s="223" t="s">
        <v>861</v>
      </c>
      <c r="C53" s="196">
        <v>2010</v>
      </c>
      <c r="D53" s="196" t="s">
        <v>201</v>
      </c>
      <c r="E53" s="198" t="s">
        <v>590</v>
      </c>
      <c r="F53" s="196" t="s">
        <v>230</v>
      </c>
      <c r="G53" s="196">
        <v>60</v>
      </c>
      <c r="H53" s="196" t="s">
        <v>1925</v>
      </c>
      <c r="I53" s="196" t="s">
        <v>197</v>
      </c>
      <c r="J53" s="196" t="s">
        <v>197</v>
      </c>
      <c r="K53" s="196" t="s">
        <v>1343</v>
      </c>
      <c r="L53" s="196" t="s">
        <v>197</v>
      </c>
      <c r="M53" s="198" t="s">
        <v>1343</v>
      </c>
      <c r="N53" s="196" t="s">
        <v>1343</v>
      </c>
      <c r="O53" s="196" t="s">
        <v>1343</v>
      </c>
      <c r="P53" s="196" t="s">
        <v>1343</v>
      </c>
      <c r="Q53" s="196" t="s">
        <v>1343</v>
      </c>
      <c r="R53" s="196" t="s">
        <v>1343</v>
      </c>
      <c r="S53" s="196" t="s">
        <v>1343</v>
      </c>
      <c r="T53" s="198" t="s">
        <v>1343</v>
      </c>
      <c r="U53" s="196" t="s">
        <v>1974</v>
      </c>
      <c r="V53" s="196" t="s">
        <v>1975</v>
      </c>
      <c r="W53" s="196" t="s">
        <v>429</v>
      </c>
      <c r="X53" s="196">
        <v>20</v>
      </c>
      <c r="Y53" s="196" t="s">
        <v>953</v>
      </c>
      <c r="Z53" s="196" t="s">
        <v>1343</v>
      </c>
      <c r="AA53" s="196">
        <v>14</v>
      </c>
      <c r="AB53" s="196">
        <v>20</v>
      </c>
      <c r="AC53" s="198" t="s">
        <v>1343</v>
      </c>
      <c r="AD53" s="196" t="s">
        <v>1032</v>
      </c>
      <c r="AE53" s="196" t="s">
        <v>191</v>
      </c>
      <c r="AF53" s="196" t="s">
        <v>1030</v>
      </c>
      <c r="AG53" s="198" t="s">
        <v>1031</v>
      </c>
      <c r="AH53" s="196" t="s">
        <v>41</v>
      </c>
      <c r="AI53" s="196" t="s">
        <v>1036</v>
      </c>
      <c r="AJ53" s="196" t="s">
        <v>1037</v>
      </c>
      <c r="AK53" s="196" t="s">
        <v>187</v>
      </c>
      <c r="AL53" s="198" t="s">
        <v>186</v>
      </c>
      <c r="AM53" s="196" t="s">
        <v>187</v>
      </c>
      <c r="AN53" s="198" t="s">
        <v>1038</v>
      </c>
      <c r="AO53" s="178"/>
      <c r="AP53" s="178"/>
      <c r="AQ53" s="178"/>
      <c r="AR53" s="178"/>
      <c r="AS53" s="178"/>
      <c r="AT53" s="178"/>
      <c r="AU53" s="178"/>
      <c r="AV53" s="178"/>
      <c r="AW53" s="178"/>
      <c r="AX53" s="178"/>
      <c r="AY53" s="178"/>
      <c r="AZ53" s="178"/>
      <c r="BA53" s="178"/>
      <c r="BB53" s="178"/>
      <c r="BC53" s="178"/>
      <c r="BD53" s="178"/>
      <c r="BE53" s="178"/>
      <c r="BF53" s="178"/>
      <c r="BG53" s="178"/>
      <c r="BH53" s="178"/>
      <c r="BI53" s="178"/>
      <c r="BJ53" s="178"/>
      <c r="BK53" s="178"/>
      <c r="BL53" s="178"/>
      <c r="BM53" s="178"/>
      <c r="BN53" s="178"/>
      <c r="BO53" s="178"/>
      <c r="BP53" s="178"/>
      <c r="BQ53" s="178"/>
      <c r="BR53" s="178"/>
      <c r="BS53" s="178"/>
      <c r="BT53" s="178"/>
      <c r="BU53" s="178"/>
      <c r="BV53" s="178"/>
      <c r="BW53" s="178"/>
      <c r="BX53" s="178"/>
      <c r="BY53" s="178"/>
      <c r="BZ53" s="178"/>
      <c r="CA53" s="178"/>
      <c r="CB53" s="178"/>
      <c r="CC53" s="178"/>
      <c r="CD53" s="178"/>
      <c r="CE53" s="178"/>
      <c r="CF53" s="178"/>
      <c r="CG53" s="178"/>
      <c r="CH53" s="178"/>
      <c r="CI53" s="178"/>
      <c r="CJ53" s="178"/>
      <c r="CK53" s="178"/>
      <c r="CL53" s="178"/>
      <c r="CM53" s="178"/>
      <c r="CN53" s="178"/>
      <c r="CO53" s="178"/>
      <c r="CP53" s="178"/>
      <c r="CQ53" s="178"/>
      <c r="CR53" s="178"/>
      <c r="CS53" s="178"/>
      <c r="CT53" s="178"/>
      <c r="CU53" s="178"/>
      <c r="CV53" s="178"/>
      <c r="CW53" s="178"/>
      <c r="CX53" s="178"/>
      <c r="CY53" s="178"/>
      <c r="CZ53" s="178"/>
      <c r="DA53" s="178"/>
      <c r="DB53" s="178"/>
      <c r="DC53" s="178"/>
      <c r="DD53" s="178"/>
      <c r="DE53" s="178"/>
      <c r="DF53" s="178"/>
      <c r="DG53" s="178"/>
      <c r="DH53" s="178"/>
      <c r="DI53" s="178"/>
      <c r="DJ53" s="178"/>
      <c r="DK53" s="178"/>
      <c r="DL53" s="178"/>
    </row>
    <row r="54" spans="1:116" s="178" customFormat="1">
      <c r="A54" s="79"/>
      <c r="B54" s="179"/>
      <c r="C54" s="179"/>
      <c r="D54" s="179"/>
      <c r="E54" s="204"/>
      <c r="F54" s="179"/>
      <c r="G54" s="179"/>
      <c r="H54" s="179"/>
      <c r="I54" s="179"/>
      <c r="J54" s="179"/>
      <c r="K54" s="179"/>
      <c r="L54" s="179"/>
      <c r="M54" s="204"/>
      <c r="N54" s="179"/>
      <c r="O54" s="179"/>
      <c r="P54" s="179"/>
      <c r="Q54" s="179"/>
      <c r="R54" s="179"/>
      <c r="S54" s="179"/>
      <c r="T54" s="204"/>
      <c r="U54" s="179"/>
      <c r="V54" s="179"/>
      <c r="W54" s="179"/>
      <c r="X54" s="179"/>
      <c r="Y54" s="179"/>
      <c r="Z54" s="179"/>
      <c r="AA54" s="179"/>
      <c r="AB54" s="179"/>
      <c r="AC54" s="204"/>
      <c r="AD54" s="179"/>
      <c r="AE54" s="179"/>
      <c r="AF54" s="179"/>
      <c r="AG54" s="204"/>
      <c r="AJ54" s="179"/>
      <c r="AK54" s="179"/>
      <c r="AL54" s="204"/>
      <c r="AM54" s="179"/>
      <c r="AN54" s="204"/>
    </row>
    <row r="55" spans="1:116" s="178" customFormat="1">
      <c r="A55" s="79"/>
      <c r="B55" s="179"/>
      <c r="C55" s="179"/>
      <c r="D55" s="179"/>
      <c r="E55" s="204"/>
      <c r="F55" s="179"/>
      <c r="G55" s="179"/>
      <c r="H55" s="179"/>
      <c r="I55" s="179"/>
      <c r="J55" s="179"/>
      <c r="K55" s="179"/>
      <c r="L55" s="179"/>
      <c r="M55" s="204"/>
      <c r="N55" s="179"/>
      <c r="O55" s="30"/>
      <c r="P55" s="179"/>
      <c r="Q55" s="179"/>
      <c r="R55" s="179"/>
      <c r="S55" s="179"/>
      <c r="T55" s="204"/>
      <c r="U55" s="179"/>
      <c r="V55" s="179"/>
      <c r="W55" s="179"/>
      <c r="X55" s="179"/>
      <c r="Y55" s="179"/>
      <c r="Z55" s="179"/>
      <c r="AA55" s="179"/>
      <c r="AB55" s="179"/>
      <c r="AC55" s="204"/>
      <c r="AD55" s="179"/>
      <c r="AE55" s="179"/>
      <c r="AF55" s="179"/>
      <c r="AG55" s="204"/>
      <c r="AJ55" s="179"/>
      <c r="AK55" s="179"/>
      <c r="AL55" s="204"/>
      <c r="AM55" s="179"/>
      <c r="AN55" s="204" t="s">
        <v>860</v>
      </c>
    </row>
    <row r="56" spans="1:116">
      <c r="AI56" s="179" t="s">
        <v>859</v>
      </c>
      <c r="AN56" s="204" t="s">
        <v>858</v>
      </c>
    </row>
    <row r="57" spans="1:116">
      <c r="E57" s="204" t="s">
        <v>240</v>
      </c>
      <c r="V57" s="30" t="s">
        <v>1976</v>
      </c>
      <c r="W57" s="30" t="s">
        <v>450</v>
      </c>
      <c r="X57" s="30">
        <f>117-105</f>
        <v>12</v>
      </c>
      <c r="Y57" s="30" t="s">
        <v>450</v>
      </c>
      <c r="Z57" s="207">
        <f>X57/20</f>
        <v>0.6</v>
      </c>
      <c r="AI57" s="179" t="s">
        <v>857</v>
      </c>
      <c r="AJ57" s="30" t="s">
        <v>856</v>
      </c>
      <c r="AN57" s="204" t="s">
        <v>855</v>
      </c>
    </row>
    <row r="58" spans="1:116" s="203" customFormat="1">
      <c r="A58" s="177">
        <v>8</v>
      </c>
      <c r="B58" s="196" t="s">
        <v>854</v>
      </c>
      <c r="C58" s="196">
        <v>2009</v>
      </c>
      <c r="D58" s="196" t="s">
        <v>201</v>
      </c>
      <c r="E58" s="198" t="s">
        <v>853</v>
      </c>
      <c r="F58" s="196" t="s">
        <v>230</v>
      </c>
      <c r="G58" s="196">
        <v>48</v>
      </c>
      <c r="H58" s="196" t="s">
        <v>1343</v>
      </c>
      <c r="I58" s="196" t="s">
        <v>1343</v>
      </c>
      <c r="J58" s="196" t="s">
        <v>1343</v>
      </c>
      <c r="K58" s="196" t="s">
        <v>1343</v>
      </c>
      <c r="L58" s="196" t="s">
        <v>197</v>
      </c>
      <c r="M58" s="198" t="s">
        <v>1343</v>
      </c>
      <c r="N58" s="196" t="s">
        <v>1343</v>
      </c>
      <c r="O58" s="196" t="s">
        <v>1343</v>
      </c>
      <c r="P58" s="196" t="s">
        <v>1343</v>
      </c>
      <c r="Q58" s="196" t="s">
        <v>1343</v>
      </c>
      <c r="R58" s="196" t="s">
        <v>1343</v>
      </c>
      <c r="S58" s="196" t="s">
        <v>1343</v>
      </c>
      <c r="T58" s="198" t="s">
        <v>1343</v>
      </c>
      <c r="U58" s="196" t="s">
        <v>1977</v>
      </c>
      <c r="V58" s="196" t="s">
        <v>1978</v>
      </c>
      <c r="W58" s="196" t="s">
        <v>852</v>
      </c>
      <c r="X58" s="196">
        <f>127-105</f>
        <v>22</v>
      </c>
      <c r="Y58" s="196" t="s">
        <v>852</v>
      </c>
      <c r="Z58" s="201">
        <f>X58/70</f>
        <v>0.31428571428571428</v>
      </c>
      <c r="AA58" s="196" t="s">
        <v>1343</v>
      </c>
      <c r="AB58" s="196" t="s">
        <v>1343</v>
      </c>
      <c r="AC58" s="198" t="s">
        <v>1343</v>
      </c>
      <c r="AD58" s="196" t="s">
        <v>508</v>
      </c>
      <c r="AE58" s="196" t="s">
        <v>191</v>
      </c>
      <c r="AF58" s="196" t="s">
        <v>1343</v>
      </c>
      <c r="AG58" s="198" t="s">
        <v>1343</v>
      </c>
      <c r="AH58" s="196" t="s">
        <v>114</v>
      </c>
      <c r="AI58" s="196" t="s">
        <v>851</v>
      </c>
      <c r="AJ58" s="196" t="s">
        <v>1343</v>
      </c>
      <c r="AK58" s="196" t="s">
        <v>187</v>
      </c>
      <c r="AL58" s="198" t="s">
        <v>186</v>
      </c>
      <c r="AM58" s="196" t="s">
        <v>185</v>
      </c>
      <c r="AN58" s="198" t="s">
        <v>850</v>
      </c>
      <c r="AO58" s="178"/>
      <c r="AP58" s="178"/>
      <c r="AQ58" s="178"/>
      <c r="AR58" s="178"/>
      <c r="AS58" s="178"/>
      <c r="AT58" s="178"/>
      <c r="AU58" s="178"/>
      <c r="AV58" s="178"/>
      <c r="AW58" s="178"/>
      <c r="AX58" s="178"/>
      <c r="AY58" s="178"/>
      <c r="AZ58" s="178"/>
      <c r="BA58" s="178"/>
      <c r="BB58" s="178"/>
      <c r="BC58" s="178"/>
      <c r="BD58" s="178"/>
      <c r="BE58" s="178"/>
      <c r="BF58" s="178"/>
      <c r="BG58" s="178"/>
      <c r="BH58" s="178"/>
      <c r="BI58" s="178"/>
      <c r="BJ58" s="178"/>
      <c r="BK58" s="178"/>
      <c r="BL58" s="178"/>
      <c r="BM58" s="178"/>
      <c r="BN58" s="178"/>
      <c r="BO58" s="178"/>
      <c r="BP58" s="178"/>
      <c r="BQ58" s="178"/>
      <c r="BR58" s="178"/>
      <c r="BS58" s="178"/>
      <c r="BT58" s="178"/>
      <c r="BU58" s="178"/>
      <c r="BV58" s="178"/>
      <c r="BW58" s="178"/>
      <c r="BX58" s="178"/>
      <c r="BY58" s="178"/>
      <c r="BZ58" s="178"/>
      <c r="CA58" s="178"/>
      <c r="CB58" s="178"/>
      <c r="CC58" s="178"/>
      <c r="CD58" s="178"/>
      <c r="CE58" s="178"/>
      <c r="CF58" s="178"/>
      <c r="CG58" s="178"/>
      <c r="CH58" s="178"/>
      <c r="CI58" s="178"/>
      <c r="CJ58" s="178"/>
      <c r="CK58" s="178"/>
      <c r="CL58" s="178"/>
      <c r="CM58" s="178"/>
      <c r="CN58" s="178"/>
      <c r="CO58" s="178"/>
      <c r="CP58" s="178"/>
      <c r="CQ58" s="178"/>
      <c r="CR58" s="178"/>
      <c r="CS58" s="178"/>
      <c r="CT58" s="178"/>
      <c r="CU58" s="178"/>
      <c r="CV58" s="178"/>
      <c r="CW58" s="178"/>
      <c r="CX58" s="178"/>
      <c r="CY58" s="178"/>
      <c r="CZ58" s="178"/>
      <c r="DA58" s="178"/>
      <c r="DB58" s="178"/>
      <c r="DC58" s="178"/>
      <c r="DD58" s="178"/>
      <c r="DE58" s="178"/>
      <c r="DF58" s="178"/>
      <c r="DG58" s="178"/>
      <c r="DH58" s="178"/>
      <c r="DI58" s="178"/>
      <c r="DJ58" s="178"/>
      <c r="DK58" s="178"/>
      <c r="DL58" s="178"/>
    </row>
    <row r="59" spans="1:116" s="178" customFormat="1">
      <c r="A59" s="79"/>
      <c r="B59" s="179"/>
      <c r="C59" s="179"/>
      <c r="D59" s="179"/>
      <c r="E59" s="204"/>
      <c r="F59" s="179"/>
      <c r="G59" s="179"/>
      <c r="H59" s="179"/>
      <c r="I59" s="179"/>
      <c r="J59" s="179"/>
      <c r="K59" s="179"/>
      <c r="L59" s="179"/>
      <c r="M59" s="204"/>
      <c r="N59" s="179"/>
      <c r="O59" s="179"/>
      <c r="P59" s="179"/>
      <c r="Q59" s="179"/>
      <c r="R59" s="179"/>
      <c r="S59" s="179"/>
      <c r="T59" s="204"/>
      <c r="U59" s="179"/>
      <c r="V59" s="179"/>
      <c r="W59" s="179"/>
      <c r="X59" s="179"/>
      <c r="Y59" s="179"/>
      <c r="Z59" s="218"/>
      <c r="AA59" s="179"/>
      <c r="AB59" s="179"/>
      <c r="AC59" s="204"/>
      <c r="AD59" s="179"/>
      <c r="AE59" s="179"/>
      <c r="AF59" s="179"/>
      <c r="AG59" s="204"/>
      <c r="AH59" s="179"/>
      <c r="AI59" s="179" t="s">
        <v>1091</v>
      </c>
      <c r="AJ59" s="179"/>
      <c r="AK59" s="179"/>
      <c r="AL59" s="204"/>
      <c r="AM59" s="179"/>
      <c r="AN59" s="204" t="s">
        <v>1096</v>
      </c>
    </row>
    <row r="60" spans="1:116" s="178" customFormat="1">
      <c r="A60" s="79"/>
      <c r="B60" s="179"/>
      <c r="C60" s="179"/>
      <c r="D60" s="179"/>
      <c r="E60" s="204"/>
      <c r="F60" s="179"/>
      <c r="G60" s="179"/>
      <c r="H60" s="179"/>
      <c r="I60" s="179"/>
      <c r="J60" s="179"/>
      <c r="K60" s="179"/>
      <c r="L60" s="179"/>
      <c r="M60" s="204"/>
      <c r="N60" s="179"/>
      <c r="O60" s="179"/>
      <c r="P60" s="179" t="s">
        <v>1081</v>
      </c>
      <c r="Q60" s="179"/>
      <c r="R60" s="179"/>
      <c r="S60" s="179"/>
      <c r="T60" s="204"/>
      <c r="U60" s="179"/>
      <c r="V60" s="179" t="s">
        <v>1966</v>
      </c>
      <c r="W60" s="179" t="s">
        <v>297</v>
      </c>
      <c r="X60" s="179">
        <v>10</v>
      </c>
      <c r="Y60" s="179" t="s">
        <v>1086</v>
      </c>
      <c r="Z60" s="218"/>
      <c r="AA60" s="179"/>
      <c r="AB60" s="179"/>
      <c r="AC60" s="204"/>
      <c r="AD60" s="179"/>
      <c r="AE60" s="179"/>
      <c r="AF60" s="179"/>
      <c r="AG60" s="204"/>
      <c r="AH60" s="179"/>
      <c r="AI60" s="179" t="s">
        <v>1092</v>
      </c>
      <c r="AJ60" s="179"/>
      <c r="AK60" s="179"/>
      <c r="AL60" s="204"/>
      <c r="AM60" s="179"/>
      <c r="AN60" s="204" t="s">
        <v>1097</v>
      </c>
    </row>
    <row r="61" spans="1:116" s="178" customFormat="1">
      <c r="A61" s="79"/>
      <c r="B61" s="179"/>
      <c r="C61" s="179"/>
      <c r="D61" s="179"/>
      <c r="E61" s="204"/>
      <c r="F61" s="179"/>
      <c r="G61" s="179"/>
      <c r="H61" s="179"/>
      <c r="I61" s="179"/>
      <c r="J61" s="179"/>
      <c r="K61" s="179"/>
      <c r="L61" s="179"/>
      <c r="M61" s="204"/>
      <c r="N61" s="179"/>
      <c r="O61" s="179"/>
      <c r="P61" s="179" t="s">
        <v>401</v>
      </c>
      <c r="Q61" s="179"/>
      <c r="R61" s="179"/>
      <c r="S61" s="179"/>
      <c r="T61" s="204"/>
      <c r="U61" s="179"/>
      <c r="V61" s="179" t="s">
        <v>1960</v>
      </c>
      <c r="W61" s="179" t="s">
        <v>193</v>
      </c>
      <c r="X61" s="179">
        <v>16</v>
      </c>
      <c r="Y61" s="179" t="s">
        <v>1058</v>
      </c>
      <c r="Z61" s="218"/>
      <c r="AA61" s="179"/>
      <c r="AB61" s="179"/>
      <c r="AC61" s="204"/>
      <c r="AD61" s="179"/>
      <c r="AE61" s="179"/>
      <c r="AF61" s="179"/>
      <c r="AG61" s="204"/>
      <c r="AH61" s="179"/>
      <c r="AI61" s="179" t="s">
        <v>1093</v>
      </c>
      <c r="AJ61" s="179"/>
      <c r="AK61" s="179"/>
      <c r="AL61" s="204"/>
      <c r="AM61" s="179"/>
      <c r="AN61" s="204" t="s">
        <v>1098</v>
      </c>
    </row>
    <row r="62" spans="1:116" s="178" customFormat="1">
      <c r="A62" s="79"/>
      <c r="B62" s="179"/>
      <c r="C62" s="179"/>
      <c r="D62" s="179"/>
      <c r="E62" s="204" t="s">
        <v>1078</v>
      </c>
      <c r="F62" s="179"/>
      <c r="G62" s="179"/>
      <c r="H62" s="179"/>
      <c r="I62" s="179"/>
      <c r="J62" s="179"/>
      <c r="K62" s="179"/>
      <c r="L62" s="179"/>
      <c r="M62" s="204"/>
      <c r="N62" s="179"/>
      <c r="O62" s="179"/>
      <c r="P62" s="179" t="s">
        <v>1082</v>
      </c>
      <c r="Q62" s="179"/>
      <c r="R62" s="179"/>
      <c r="S62" s="179"/>
      <c r="T62" s="204"/>
      <c r="U62" s="179"/>
      <c r="V62" s="179" t="s">
        <v>1979</v>
      </c>
      <c r="W62" s="179" t="s">
        <v>589</v>
      </c>
      <c r="X62" s="179">
        <v>22</v>
      </c>
      <c r="Y62" s="179" t="s">
        <v>953</v>
      </c>
      <c r="Z62" s="218"/>
      <c r="AA62" s="179"/>
      <c r="AB62" s="179"/>
      <c r="AC62" s="204"/>
      <c r="AD62" s="179"/>
      <c r="AE62" s="179"/>
      <c r="AF62" s="179"/>
      <c r="AG62" s="204"/>
      <c r="AH62" s="179"/>
      <c r="AI62" s="179" t="s">
        <v>1094</v>
      </c>
      <c r="AJ62" s="179"/>
      <c r="AK62" s="179"/>
      <c r="AL62" s="204"/>
      <c r="AM62" s="179"/>
      <c r="AN62" s="204" t="s">
        <v>1099</v>
      </c>
    </row>
    <row r="63" spans="1:116" s="178" customFormat="1" ht="22.5">
      <c r="A63" s="177">
        <v>9</v>
      </c>
      <c r="B63" s="196" t="s">
        <v>1077</v>
      </c>
      <c r="C63" s="196">
        <v>2009</v>
      </c>
      <c r="D63" s="196" t="s">
        <v>201</v>
      </c>
      <c r="E63" s="198" t="s">
        <v>1079</v>
      </c>
      <c r="F63" s="196" t="s">
        <v>230</v>
      </c>
      <c r="G63" s="196">
        <v>47</v>
      </c>
      <c r="H63" s="196" t="s">
        <v>1080</v>
      </c>
      <c r="I63" s="196" t="s">
        <v>197</v>
      </c>
      <c r="J63" s="196" t="s">
        <v>197</v>
      </c>
      <c r="K63" s="196" t="s">
        <v>187</v>
      </c>
      <c r="L63" s="196" t="s">
        <v>197</v>
      </c>
      <c r="M63" s="198" t="s">
        <v>187</v>
      </c>
      <c r="N63" s="196" t="s">
        <v>197</v>
      </c>
      <c r="O63" s="196" t="s">
        <v>197</v>
      </c>
      <c r="P63" s="196" t="s">
        <v>1083</v>
      </c>
      <c r="Q63" s="196" t="s">
        <v>187</v>
      </c>
      <c r="R63" s="196" t="s">
        <v>1054</v>
      </c>
      <c r="S63" s="196" t="s">
        <v>1343</v>
      </c>
      <c r="T63" s="198" t="s">
        <v>1054</v>
      </c>
      <c r="U63" s="196" t="s">
        <v>1084</v>
      </c>
      <c r="V63" s="196" t="s">
        <v>1980</v>
      </c>
      <c r="W63" s="196" t="s">
        <v>1085</v>
      </c>
      <c r="X63" s="196">
        <v>27</v>
      </c>
      <c r="Y63" s="196" t="s">
        <v>1085</v>
      </c>
      <c r="Z63" s="201" t="s">
        <v>1087</v>
      </c>
      <c r="AA63" s="196">
        <v>16</v>
      </c>
      <c r="AB63" s="196">
        <v>22</v>
      </c>
      <c r="AC63" s="198">
        <v>27</v>
      </c>
      <c r="AD63" s="196" t="s">
        <v>1088</v>
      </c>
      <c r="AE63" s="196" t="s">
        <v>191</v>
      </c>
      <c r="AF63" s="196" t="s">
        <v>1089</v>
      </c>
      <c r="AG63" s="198" t="s">
        <v>1090</v>
      </c>
      <c r="AH63" s="196" t="s">
        <v>190</v>
      </c>
      <c r="AI63" s="196" t="s">
        <v>1095</v>
      </c>
      <c r="AJ63" s="196" t="s">
        <v>187</v>
      </c>
      <c r="AK63" s="196" t="s">
        <v>187</v>
      </c>
      <c r="AL63" s="198" t="s">
        <v>186</v>
      </c>
      <c r="AM63" s="196" t="s">
        <v>187</v>
      </c>
      <c r="AN63" s="198" t="s">
        <v>1100</v>
      </c>
    </row>
    <row r="64" spans="1:116" s="178" customFormat="1">
      <c r="A64" s="79"/>
      <c r="B64" s="179"/>
      <c r="C64" s="179"/>
      <c r="D64" s="179"/>
      <c r="E64" s="204"/>
      <c r="F64" s="179"/>
      <c r="G64" s="179"/>
      <c r="H64" s="179"/>
      <c r="I64" s="179"/>
      <c r="J64" s="179"/>
      <c r="K64" s="179"/>
      <c r="L64" s="179"/>
      <c r="M64" s="204"/>
      <c r="N64" s="179"/>
      <c r="O64" s="179"/>
      <c r="P64" s="179"/>
      <c r="Q64" s="179"/>
      <c r="R64" s="179"/>
      <c r="S64" s="179"/>
      <c r="T64" s="204"/>
      <c r="U64" s="179"/>
      <c r="V64" s="179"/>
      <c r="W64" s="179"/>
      <c r="X64" s="179"/>
      <c r="Y64" s="179"/>
      <c r="Z64" s="218"/>
      <c r="AA64" s="179"/>
      <c r="AB64" s="179"/>
      <c r="AC64" s="204"/>
      <c r="AD64" s="179"/>
      <c r="AE64" s="179"/>
      <c r="AF64" s="179"/>
      <c r="AG64" s="204"/>
      <c r="AH64" s="179"/>
      <c r="AI64" s="79" t="s">
        <v>1070</v>
      </c>
      <c r="AJ64" s="179"/>
      <c r="AK64" s="179"/>
      <c r="AL64" s="204"/>
      <c r="AM64" s="179"/>
      <c r="AN64" s="204"/>
    </row>
    <row r="65" spans="1:116">
      <c r="AI65" s="178" t="s">
        <v>1071</v>
      </c>
    </row>
    <row r="66" spans="1:116">
      <c r="AD66" s="30" t="s">
        <v>657</v>
      </c>
      <c r="AF66" s="30" t="s">
        <v>849</v>
      </c>
      <c r="AG66" s="204" t="s">
        <v>848</v>
      </c>
      <c r="AI66" s="178" t="s">
        <v>1072</v>
      </c>
    </row>
    <row r="67" spans="1:116">
      <c r="AI67" s="178" t="s">
        <v>1073</v>
      </c>
    </row>
    <row r="68" spans="1:116" ht="33.75">
      <c r="E68" s="204" t="s">
        <v>593</v>
      </c>
      <c r="P68" s="30" t="s">
        <v>847</v>
      </c>
      <c r="V68" s="30" t="s">
        <v>1979</v>
      </c>
      <c r="W68" s="30" t="s">
        <v>846</v>
      </c>
      <c r="X68" s="30" t="s">
        <v>845</v>
      </c>
      <c r="AD68" s="30" t="s">
        <v>279</v>
      </c>
      <c r="AF68" s="30" t="s">
        <v>844</v>
      </c>
      <c r="AI68" s="178" t="s">
        <v>1074</v>
      </c>
    </row>
    <row r="69" spans="1:116">
      <c r="E69" s="204" t="s">
        <v>592</v>
      </c>
      <c r="AI69" s="178" t="s">
        <v>1076</v>
      </c>
    </row>
    <row r="70" spans="1:116" s="203" customFormat="1" ht="33.75">
      <c r="A70" s="177">
        <v>10</v>
      </c>
      <c r="B70" s="196" t="s">
        <v>843</v>
      </c>
      <c r="C70" s="196">
        <v>2009</v>
      </c>
      <c r="D70" s="196" t="s">
        <v>201</v>
      </c>
      <c r="E70" s="198" t="s">
        <v>590</v>
      </c>
      <c r="F70" s="196" t="s">
        <v>199</v>
      </c>
      <c r="G70" s="196">
        <v>46</v>
      </c>
      <c r="H70" s="196" t="s">
        <v>1926</v>
      </c>
      <c r="I70" s="196" t="s">
        <v>1343</v>
      </c>
      <c r="J70" s="196" t="s">
        <v>187</v>
      </c>
      <c r="K70" s="196" t="s">
        <v>1343</v>
      </c>
      <c r="L70" s="196" t="s">
        <v>197</v>
      </c>
      <c r="M70" s="198" t="s">
        <v>187</v>
      </c>
      <c r="N70" s="196" t="s">
        <v>197</v>
      </c>
      <c r="O70" s="196" t="s">
        <v>1343</v>
      </c>
      <c r="P70" s="196" t="s">
        <v>842</v>
      </c>
      <c r="Q70" s="196" t="s">
        <v>187</v>
      </c>
      <c r="R70" s="196" t="s">
        <v>197</v>
      </c>
      <c r="S70" s="196" t="s">
        <v>197</v>
      </c>
      <c r="T70" s="198" t="s">
        <v>1343</v>
      </c>
      <c r="U70" s="196" t="s">
        <v>1957</v>
      </c>
      <c r="V70" s="196" t="s">
        <v>1964</v>
      </c>
      <c r="W70" s="196" t="s">
        <v>41</v>
      </c>
      <c r="X70" s="196" t="s">
        <v>841</v>
      </c>
      <c r="Y70" s="196"/>
      <c r="Z70" s="201">
        <f>(118-107)/33</f>
        <v>0.33333333333333331</v>
      </c>
      <c r="AA70" s="196" t="s">
        <v>1343</v>
      </c>
      <c r="AB70" s="196" t="s">
        <v>1343</v>
      </c>
      <c r="AC70" s="198" t="s">
        <v>1343</v>
      </c>
      <c r="AD70" s="196"/>
      <c r="AE70" s="196"/>
      <c r="AF70" s="196" t="s">
        <v>657</v>
      </c>
      <c r="AG70" s="198" t="s">
        <v>840</v>
      </c>
      <c r="AH70" s="196" t="s">
        <v>839</v>
      </c>
      <c r="AI70" s="177" t="s">
        <v>1075</v>
      </c>
      <c r="AJ70" s="196" t="s">
        <v>187</v>
      </c>
      <c r="AK70" s="196" t="s">
        <v>187</v>
      </c>
      <c r="AL70" s="198" t="s">
        <v>186</v>
      </c>
      <c r="AM70" s="196" t="s">
        <v>838</v>
      </c>
      <c r="AN70" s="198" t="s">
        <v>837</v>
      </c>
      <c r="AO70" s="178"/>
      <c r="AP70" s="178"/>
      <c r="AQ70" s="178"/>
      <c r="AR70" s="178"/>
      <c r="AS70" s="178"/>
      <c r="AT70" s="178"/>
      <c r="AU70" s="178"/>
      <c r="AV70" s="178"/>
      <c r="AW70" s="178"/>
      <c r="AX70" s="178"/>
      <c r="AY70" s="178"/>
      <c r="AZ70" s="178"/>
      <c r="BA70" s="178"/>
      <c r="BB70" s="178"/>
      <c r="BC70" s="178"/>
      <c r="BD70" s="178"/>
      <c r="BE70" s="178"/>
      <c r="BF70" s="178"/>
      <c r="BG70" s="178"/>
      <c r="BH70" s="178"/>
      <c r="BI70" s="178"/>
      <c r="BJ70" s="178"/>
      <c r="BK70" s="178"/>
      <c r="BL70" s="178"/>
      <c r="BM70" s="178"/>
      <c r="BN70" s="178"/>
      <c r="BO70" s="178"/>
      <c r="BP70" s="178"/>
      <c r="BQ70" s="178"/>
      <c r="BR70" s="178"/>
      <c r="BS70" s="178"/>
      <c r="BT70" s="178"/>
      <c r="BU70" s="178"/>
      <c r="BV70" s="178"/>
      <c r="BW70" s="178"/>
      <c r="BX70" s="178"/>
      <c r="BY70" s="178"/>
      <c r="BZ70" s="178"/>
      <c r="CA70" s="178"/>
      <c r="CB70" s="178"/>
      <c r="CC70" s="178"/>
      <c r="CD70" s="178"/>
      <c r="CE70" s="178"/>
      <c r="CF70" s="178"/>
      <c r="CG70" s="178"/>
      <c r="CH70" s="178"/>
      <c r="CI70" s="178"/>
      <c r="CJ70" s="178"/>
      <c r="CK70" s="178"/>
      <c r="CL70" s="178"/>
      <c r="CM70" s="178"/>
      <c r="CN70" s="178"/>
      <c r="CO70" s="178"/>
      <c r="CP70" s="178"/>
      <c r="CQ70" s="178"/>
      <c r="CR70" s="178"/>
      <c r="CS70" s="178"/>
      <c r="CT70" s="178"/>
      <c r="CU70" s="178"/>
      <c r="CV70" s="178"/>
      <c r="CW70" s="178"/>
      <c r="CX70" s="178"/>
      <c r="CY70" s="178"/>
      <c r="CZ70" s="178"/>
      <c r="DA70" s="178"/>
      <c r="DB70" s="178"/>
      <c r="DC70" s="178"/>
      <c r="DD70" s="178"/>
      <c r="DE70" s="178"/>
      <c r="DF70" s="178"/>
      <c r="DG70" s="178"/>
      <c r="DH70" s="178"/>
      <c r="DI70" s="178"/>
      <c r="DJ70" s="178"/>
      <c r="DK70" s="178"/>
      <c r="DL70" s="178"/>
    </row>
    <row r="72" spans="1:116">
      <c r="AN72" s="204" t="s">
        <v>836</v>
      </c>
    </row>
    <row r="73" spans="1:116">
      <c r="AN73" s="204" t="s">
        <v>835</v>
      </c>
    </row>
    <row r="74" spans="1:116">
      <c r="P74" s="30" t="s">
        <v>834</v>
      </c>
      <c r="AN74" s="204" t="s">
        <v>833</v>
      </c>
    </row>
    <row r="75" spans="1:116">
      <c r="P75" s="30" t="s">
        <v>832</v>
      </c>
      <c r="AN75" s="204" t="s">
        <v>831</v>
      </c>
    </row>
    <row r="76" spans="1:116">
      <c r="J76" s="30" t="s">
        <v>1343</v>
      </c>
      <c r="P76" s="30" t="s">
        <v>817</v>
      </c>
      <c r="V76" s="30" t="s">
        <v>1981</v>
      </c>
      <c r="W76" s="30" t="s">
        <v>211</v>
      </c>
      <c r="X76" s="30">
        <f>124-113</f>
        <v>11</v>
      </c>
      <c r="Y76" s="30" t="s">
        <v>211</v>
      </c>
      <c r="Z76" s="207">
        <f>X76/5</f>
        <v>2.2000000000000002</v>
      </c>
      <c r="AL76" s="204" t="s">
        <v>186</v>
      </c>
      <c r="AN76" s="180" t="s">
        <v>830</v>
      </c>
    </row>
    <row r="77" spans="1:116" s="203" customFormat="1" ht="33.75">
      <c r="A77" s="177">
        <v>11</v>
      </c>
      <c r="B77" s="196" t="s">
        <v>829</v>
      </c>
      <c r="C77" s="196">
        <v>2009</v>
      </c>
      <c r="D77" s="196" t="s">
        <v>201</v>
      </c>
      <c r="E77" s="198" t="s">
        <v>828</v>
      </c>
      <c r="F77" s="196" t="s">
        <v>230</v>
      </c>
      <c r="G77" s="196">
        <v>22</v>
      </c>
      <c r="H77" s="196" t="s">
        <v>1343</v>
      </c>
      <c r="I77" s="196" t="s">
        <v>1343</v>
      </c>
      <c r="J77" s="196" t="s">
        <v>827</v>
      </c>
      <c r="K77" s="196" t="s">
        <v>1343</v>
      </c>
      <c r="L77" s="196" t="s">
        <v>197</v>
      </c>
      <c r="M77" s="198" t="s">
        <v>1343</v>
      </c>
      <c r="N77" s="196" t="s">
        <v>1343</v>
      </c>
      <c r="O77" s="196" t="s">
        <v>1343</v>
      </c>
      <c r="P77" s="224" t="s">
        <v>826</v>
      </c>
      <c r="Q77" s="196" t="s">
        <v>197</v>
      </c>
      <c r="R77" s="196" t="s">
        <v>187</v>
      </c>
      <c r="S77" s="196" t="s">
        <v>187</v>
      </c>
      <c r="T77" s="198" t="s">
        <v>187</v>
      </c>
      <c r="U77" s="196" t="s">
        <v>1982</v>
      </c>
      <c r="V77" s="196" t="s">
        <v>1972</v>
      </c>
      <c r="W77" s="196" t="s">
        <v>825</v>
      </c>
      <c r="X77" s="196">
        <f>136-113</f>
        <v>23</v>
      </c>
      <c r="Y77" s="196" t="s">
        <v>825</v>
      </c>
      <c r="Z77" s="201">
        <f>X77/11</f>
        <v>2.0909090909090908</v>
      </c>
      <c r="AA77" s="196" t="s">
        <v>1343</v>
      </c>
      <c r="AB77" s="196" t="s">
        <v>1343</v>
      </c>
      <c r="AC77" s="198" t="s">
        <v>1343</v>
      </c>
      <c r="AD77" s="196" t="s">
        <v>1343</v>
      </c>
      <c r="AE77" s="196" t="s">
        <v>1343</v>
      </c>
      <c r="AF77" s="196" t="s">
        <v>1343</v>
      </c>
      <c r="AG77" s="198" t="s">
        <v>1343</v>
      </c>
      <c r="AH77" s="196" t="s">
        <v>824</v>
      </c>
      <c r="AI77" s="196" t="s">
        <v>588</v>
      </c>
      <c r="AJ77" s="196" t="s">
        <v>197</v>
      </c>
      <c r="AK77" s="196" t="s">
        <v>187</v>
      </c>
      <c r="AL77" s="198" t="s">
        <v>823</v>
      </c>
      <c r="AM77" s="196" t="s">
        <v>822</v>
      </c>
      <c r="AN77" s="198" t="s">
        <v>821</v>
      </c>
      <c r="AO77" s="178"/>
      <c r="AP77" s="178"/>
      <c r="AQ77" s="178"/>
      <c r="AR77" s="178"/>
      <c r="AS77" s="178"/>
      <c r="AT77" s="178"/>
      <c r="AU77" s="178"/>
      <c r="AV77" s="178"/>
      <c r="AW77" s="178"/>
      <c r="AX77" s="178"/>
      <c r="AY77" s="178"/>
      <c r="AZ77" s="178"/>
      <c r="BA77" s="178"/>
      <c r="BB77" s="178"/>
      <c r="BC77" s="178"/>
      <c r="BD77" s="178"/>
      <c r="BE77" s="178"/>
      <c r="BF77" s="178"/>
      <c r="BG77" s="178"/>
      <c r="BH77" s="178"/>
      <c r="BI77" s="178"/>
      <c r="BJ77" s="178"/>
      <c r="BK77" s="178"/>
      <c r="BL77" s="178"/>
      <c r="BM77" s="178"/>
      <c r="BN77" s="178"/>
      <c r="BO77" s="178"/>
      <c r="BP77" s="178"/>
      <c r="BQ77" s="178"/>
      <c r="BR77" s="178"/>
      <c r="BS77" s="178"/>
      <c r="BT77" s="178"/>
      <c r="BU77" s="178"/>
      <c r="BV77" s="178"/>
      <c r="BW77" s="178"/>
      <c r="BX77" s="178"/>
      <c r="BY77" s="178"/>
      <c r="BZ77" s="178"/>
      <c r="CA77" s="178"/>
      <c r="CB77" s="178"/>
      <c r="CC77" s="178"/>
      <c r="CD77" s="178"/>
      <c r="CE77" s="178"/>
      <c r="CF77" s="178"/>
      <c r="CG77" s="178"/>
      <c r="CH77" s="178"/>
      <c r="CI77" s="178"/>
      <c r="CJ77" s="178"/>
      <c r="CK77" s="178"/>
      <c r="CL77" s="178"/>
      <c r="CM77" s="178"/>
      <c r="CN77" s="178"/>
      <c r="CO77" s="178"/>
      <c r="CP77" s="178"/>
      <c r="CQ77" s="178"/>
      <c r="CR77" s="178"/>
      <c r="CS77" s="178"/>
      <c r="CT77" s="178"/>
      <c r="CU77" s="178"/>
      <c r="CV77" s="178"/>
      <c r="CW77" s="178"/>
      <c r="CX77" s="178"/>
      <c r="CY77" s="178"/>
      <c r="CZ77" s="178"/>
      <c r="DA77" s="178"/>
      <c r="DB77" s="178"/>
      <c r="DC77" s="178"/>
      <c r="DD77" s="178"/>
      <c r="DE77" s="178"/>
      <c r="DF77" s="178"/>
      <c r="DG77" s="178"/>
      <c r="DH77" s="178"/>
      <c r="DI77" s="178"/>
      <c r="DJ77" s="178"/>
      <c r="DK77" s="178"/>
      <c r="DL77" s="178"/>
    </row>
    <row r="79" spans="1:116">
      <c r="P79" s="30" t="s">
        <v>820</v>
      </c>
      <c r="AN79" s="204" t="s">
        <v>819</v>
      </c>
    </row>
    <row r="80" spans="1:116">
      <c r="E80" s="204" t="s">
        <v>818</v>
      </c>
      <c r="P80" s="30" t="s">
        <v>817</v>
      </c>
      <c r="T80" s="204" t="s">
        <v>1343</v>
      </c>
      <c r="V80" s="30" t="s">
        <v>1983</v>
      </c>
      <c r="W80" s="30" t="s">
        <v>244</v>
      </c>
      <c r="X80" s="30">
        <f>119-114</f>
        <v>5</v>
      </c>
      <c r="Y80" s="30" t="s">
        <v>433</v>
      </c>
      <c r="Z80" s="207">
        <f>X80/24</f>
        <v>0.20833333333333334</v>
      </c>
      <c r="AN80" s="204" t="s">
        <v>816</v>
      </c>
    </row>
    <row r="81" spans="1:116" s="203" customFormat="1" ht="22.5">
      <c r="A81" s="177">
        <v>12</v>
      </c>
      <c r="B81" s="196" t="s">
        <v>815</v>
      </c>
      <c r="C81" s="196">
        <v>2009</v>
      </c>
      <c r="D81" s="196" t="s">
        <v>201</v>
      </c>
      <c r="E81" s="198" t="s">
        <v>814</v>
      </c>
      <c r="F81" s="196" t="s">
        <v>199</v>
      </c>
      <c r="G81" s="196">
        <v>36</v>
      </c>
      <c r="H81" s="196" t="s">
        <v>1343</v>
      </c>
      <c r="I81" s="196" t="s">
        <v>1343</v>
      </c>
      <c r="J81" s="196" t="s">
        <v>1343</v>
      </c>
      <c r="K81" s="196" t="s">
        <v>1343</v>
      </c>
      <c r="L81" s="196" t="s">
        <v>197</v>
      </c>
      <c r="M81" s="198" t="s">
        <v>1343</v>
      </c>
      <c r="N81" s="196" t="s">
        <v>1343</v>
      </c>
      <c r="O81" s="196" t="s">
        <v>1343</v>
      </c>
      <c r="P81" s="224" t="s">
        <v>813</v>
      </c>
      <c r="Q81" s="196" t="s">
        <v>197</v>
      </c>
      <c r="R81" s="196" t="s">
        <v>187</v>
      </c>
      <c r="S81" s="196" t="s">
        <v>187</v>
      </c>
      <c r="T81" s="198" t="s">
        <v>812</v>
      </c>
      <c r="U81" s="196" t="s">
        <v>1969</v>
      </c>
      <c r="V81" s="196" t="s">
        <v>1984</v>
      </c>
      <c r="W81" s="196" t="s">
        <v>242</v>
      </c>
      <c r="X81" s="196">
        <f>142-114</f>
        <v>28</v>
      </c>
      <c r="Y81" s="196" t="s">
        <v>811</v>
      </c>
      <c r="Z81" s="201">
        <f>X81/48</f>
        <v>0.58333333333333337</v>
      </c>
      <c r="AA81" s="196">
        <f>X80</f>
        <v>5</v>
      </c>
      <c r="AB81" s="196">
        <f>X81</f>
        <v>28</v>
      </c>
      <c r="AC81" s="198" t="s">
        <v>1343</v>
      </c>
      <c r="AD81" s="196" t="s">
        <v>1343</v>
      </c>
      <c r="AE81" s="196" t="s">
        <v>1343</v>
      </c>
      <c r="AF81" s="196" t="s">
        <v>1343</v>
      </c>
      <c r="AG81" s="198" t="s">
        <v>1343</v>
      </c>
      <c r="AH81" s="196" t="s">
        <v>810</v>
      </c>
      <c r="AI81" s="196" t="s">
        <v>588</v>
      </c>
      <c r="AJ81" s="196" t="s">
        <v>187</v>
      </c>
      <c r="AK81" s="196" t="s">
        <v>187</v>
      </c>
      <c r="AL81" s="198" t="s">
        <v>186</v>
      </c>
      <c r="AM81" s="196" t="s">
        <v>185</v>
      </c>
      <c r="AN81" s="198" t="s">
        <v>617</v>
      </c>
      <c r="AO81" s="178"/>
      <c r="AP81" s="178"/>
      <c r="AQ81" s="178"/>
      <c r="AR81" s="178"/>
      <c r="AS81" s="178"/>
      <c r="AT81" s="178"/>
      <c r="AU81" s="178"/>
      <c r="AV81" s="178"/>
      <c r="AW81" s="178"/>
      <c r="AX81" s="178"/>
      <c r="AY81" s="178"/>
      <c r="AZ81" s="178"/>
      <c r="BA81" s="178"/>
      <c r="BB81" s="178"/>
      <c r="BC81" s="178"/>
      <c r="BD81" s="178"/>
      <c r="BE81" s="178"/>
      <c r="BF81" s="178"/>
      <c r="BG81" s="178"/>
      <c r="BH81" s="178"/>
      <c r="BI81" s="178"/>
      <c r="BJ81" s="178"/>
      <c r="BK81" s="178"/>
      <c r="BL81" s="178"/>
      <c r="BM81" s="178"/>
      <c r="BN81" s="178"/>
      <c r="BO81" s="178"/>
      <c r="BP81" s="178"/>
      <c r="BQ81" s="178"/>
      <c r="BR81" s="178"/>
      <c r="BS81" s="178"/>
      <c r="BT81" s="178"/>
      <c r="BU81" s="178"/>
      <c r="BV81" s="178"/>
      <c r="BW81" s="178"/>
      <c r="BX81" s="178"/>
      <c r="BY81" s="178"/>
      <c r="BZ81" s="178"/>
      <c r="CA81" s="178"/>
      <c r="CB81" s="178"/>
      <c r="CC81" s="178"/>
      <c r="CD81" s="178"/>
      <c r="CE81" s="178"/>
      <c r="CF81" s="178"/>
      <c r="CG81" s="178"/>
      <c r="CH81" s="178"/>
      <c r="CI81" s="178"/>
      <c r="CJ81" s="178"/>
      <c r="CK81" s="178"/>
      <c r="CL81" s="178"/>
      <c r="CM81" s="178"/>
      <c r="CN81" s="178"/>
      <c r="CO81" s="178"/>
      <c r="CP81" s="178"/>
      <c r="CQ81" s="178"/>
      <c r="CR81" s="178"/>
      <c r="CS81" s="178"/>
      <c r="CT81" s="178"/>
      <c r="CU81" s="178"/>
      <c r="CV81" s="178"/>
      <c r="CW81" s="178"/>
      <c r="CX81" s="178"/>
      <c r="CY81" s="178"/>
      <c r="CZ81" s="178"/>
      <c r="DA81" s="178"/>
      <c r="DB81" s="178"/>
      <c r="DC81" s="178"/>
      <c r="DD81" s="178"/>
      <c r="DE81" s="178"/>
      <c r="DF81" s="178"/>
      <c r="DG81" s="178"/>
      <c r="DH81" s="178"/>
      <c r="DI81" s="178"/>
      <c r="DJ81" s="178"/>
      <c r="DK81" s="178"/>
      <c r="DL81" s="178"/>
    </row>
    <row r="82" spans="1:116" s="178" customFormat="1">
      <c r="A82" s="79"/>
      <c r="B82" s="179"/>
      <c r="C82" s="179"/>
      <c r="D82" s="179"/>
      <c r="E82" s="204"/>
      <c r="F82" s="179"/>
      <c r="G82" s="179"/>
      <c r="H82" s="179"/>
      <c r="I82" s="179"/>
      <c r="J82" s="179"/>
      <c r="K82" s="179"/>
      <c r="L82" s="179"/>
      <c r="M82" s="204"/>
      <c r="N82" s="179"/>
      <c r="O82" s="179"/>
      <c r="P82" s="205"/>
      <c r="Q82" s="179"/>
      <c r="R82" s="179"/>
      <c r="S82" s="179"/>
      <c r="T82" s="204"/>
      <c r="U82" s="179"/>
      <c r="V82" s="179"/>
      <c r="W82" s="179"/>
      <c r="X82" s="179"/>
      <c r="Y82" s="179"/>
      <c r="Z82" s="218"/>
      <c r="AA82" s="179"/>
      <c r="AB82" s="179"/>
      <c r="AC82" s="204"/>
      <c r="AD82" s="179"/>
      <c r="AE82" s="179"/>
      <c r="AF82" s="179"/>
      <c r="AG82" s="204"/>
      <c r="AH82" s="179"/>
      <c r="AI82" s="179"/>
      <c r="AJ82" s="179"/>
      <c r="AK82" s="179"/>
      <c r="AL82" s="204"/>
      <c r="AM82" s="179"/>
      <c r="AN82" s="204"/>
    </row>
    <row r="83" spans="1:116" s="178" customFormat="1">
      <c r="A83" s="79"/>
      <c r="B83" s="179"/>
      <c r="C83" s="179"/>
      <c r="D83" s="179"/>
      <c r="E83" s="204"/>
      <c r="F83" s="179"/>
      <c r="G83" s="179"/>
      <c r="H83" s="179"/>
      <c r="I83" s="179"/>
      <c r="J83" s="179"/>
      <c r="K83" s="179"/>
      <c r="L83" s="179"/>
      <c r="M83" s="204"/>
      <c r="N83" s="179"/>
      <c r="O83" s="179"/>
      <c r="P83" s="205"/>
      <c r="Q83" s="179"/>
      <c r="R83" s="179"/>
      <c r="S83" s="179"/>
      <c r="T83" s="204"/>
      <c r="U83" s="179"/>
      <c r="V83" s="179"/>
      <c r="W83" s="179"/>
      <c r="X83" s="179"/>
      <c r="Y83" s="179"/>
      <c r="Z83" s="218"/>
      <c r="AA83" s="179"/>
      <c r="AB83" s="179"/>
      <c r="AC83" s="204"/>
      <c r="AD83" s="179"/>
      <c r="AE83" s="179"/>
      <c r="AF83" s="179"/>
      <c r="AG83" s="204"/>
      <c r="AH83" s="179"/>
      <c r="AI83" s="179"/>
      <c r="AJ83" s="179"/>
      <c r="AK83" s="179"/>
      <c r="AL83" s="204"/>
      <c r="AM83" s="179"/>
      <c r="AN83" s="204" t="s">
        <v>809</v>
      </c>
    </row>
    <row r="84" spans="1:116">
      <c r="AI84" s="179" t="s">
        <v>808</v>
      </c>
      <c r="AN84" s="204" t="s">
        <v>807</v>
      </c>
    </row>
    <row r="85" spans="1:116">
      <c r="E85" s="204" t="s">
        <v>806</v>
      </c>
      <c r="G85" s="30" t="s">
        <v>805</v>
      </c>
      <c r="P85" s="30" t="s">
        <v>804</v>
      </c>
      <c r="AI85" s="179" t="s">
        <v>803</v>
      </c>
      <c r="AJ85" s="30" t="s">
        <v>1937</v>
      </c>
      <c r="AN85" s="204" t="s">
        <v>802</v>
      </c>
    </row>
    <row r="86" spans="1:116" s="203" customFormat="1">
      <c r="A86" s="177">
        <v>13</v>
      </c>
      <c r="B86" s="196" t="s">
        <v>801</v>
      </c>
      <c r="C86" s="196">
        <v>2009</v>
      </c>
      <c r="D86" s="196" t="s">
        <v>201</v>
      </c>
      <c r="E86" s="198" t="s">
        <v>350</v>
      </c>
      <c r="F86" s="196" t="s">
        <v>199</v>
      </c>
      <c r="G86" s="196" t="s">
        <v>800</v>
      </c>
      <c r="H86" s="196" t="s">
        <v>1343</v>
      </c>
      <c r="I86" s="196" t="s">
        <v>1343</v>
      </c>
      <c r="J86" s="196" t="s">
        <v>187</v>
      </c>
      <c r="K86" s="196" t="s">
        <v>1343</v>
      </c>
      <c r="L86" s="196" t="s">
        <v>197</v>
      </c>
      <c r="M86" s="198" t="s">
        <v>1343</v>
      </c>
      <c r="N86" s="196" t="s">
        <v>197</v>
      </c>
      <c r="O86" s="196" t="s">
        <v>1343</v>
      </c>
      <c r="P86" s="196" t="s">
        <v>799</v>
      </c>
      <c r="Q86" s="196" t="s">
        <v>187</v>
      </c>
      <c r="R86" s="196" t="s">
        <v>197</v>
      </c>
      <c r="S86" s="196" t="s">
        <v>197</v>
      </c>
      <c r="T86" s="198" t="s">
        <v>197</v>
      </c>
      <c r="U86" s="196" t="s">
        <v>1985</v>
      </c>
      <c r="V86" s="196" t="s">
        <v>1986</v>
      </c>
      <c r="W86" s="196" t="s">
        <v>589</v>
      </c>
      <c r="X86" s="196">
        <f>126-104</f>
        <v>22</v>
      </c>
      <c r="Y86" s="196" t="s">
        <v>589</v>
      </c>
      <c r="Z86" s="201">
        <f>X86/48</f>
        <v>0.45833333333333331</v>
      </c>
      <c r="AA86" s="196" t="s">
        <v>1343</v>
      </c>
      <c r="AB86" s="196">
        <f>X86</f>
        <v>22</v>
      </c>
      <c r="AC86" s="198" t="s">
        <v>1343</v>
      </c>
      <c r="AD86" s="196" t="s">
        <v>1343</v>
      </c>
      <c r="AE86" s="196" t="s">
        <v>1343</v>
      </c>
      <c r="AF86" s="196" t="s">
        <v>1343</v>
      </c>
      <c r="AG86" s="198" t="s">
        <v>1343</v>
      </c>
      <c r="AH86" s="196" t="s">
        <v>798</v>
      </c>
      <c r="AI86" s="196" t="s">
        <v>797</v>
      </c>
      <c r="AJ86" s="196" t="s">
        <v>796</v>
      </c>
      <c r="AK86" s="196" t="s">
        <v>187</v>
      </c>
      <c r="AL86" s="198" t="s">
        <v>186</v>
      </c>
      <c r="AM86" s="196" t="s">
        <v>187</v>
      </c>
      <c r="AN86" s="198" t="s">
        <v>795</v>
      </c>
      <c r="AO86" s="178"/>
      <c r="AP86" s="178"/>
      <c r="AQ86" s="178"/>
      <c r="AR86" s="178"/>
      <c r="AS86" s="178"/>
      <c r="AT86" s="178"/>
      <c r="AU86" s="178"/>
      <c r="AV86" s="178"/>
      <c r="AW86" s="178"/>
      <c r="AX86" s="178"/>
      <c r="AY86" s="178"/>
      <c r="AZ86" s="178"/>
      <c r="BA86" s="178"/>
      <c r="BB86" s="178"/>
      <c r="BC86" s="178"/>
      <c r="BD86" s="178"/>
      <c r="BE86" s="178"/>
      <c r="BF86" s="178"/>
      <c r="BG86" s="178"/>
      <c r="BH86" s="178"/>
      <c r="BI86" s="178"/>
      <c r="BJ86" s="178"/>
      <c r="BK86" s="178"/>
      <c r="BL86" s="178"/>
      <c r="BM86" s="178"/>
      <c r="BN86" s="178"/>
      <c r="BO86" s="178"/>
      <c r="BP86" s="178"/>
      <c r="BQ86" s="178"/>
      <c r="BR86" s="178"/>
      <c r="BS86" s="178"/>
      <c r="BT86" s="178"/>
      <c r="BU86" s="178"/>
      <c r="BV86" s="178"/>
      <c r="BW86" s="178"/>
      <c r="BX86" s="178"/>
      <c r="BY86" s="178"/>
      <c r="BZ86" s="178"/>
      <c r="CA86" s="178"/>
      <c r="CB86" s="178"/>
      <c r="CC86" s="178"/>
      <c r="CD86" s="178"/>
      <c r="CE86" s="178"/>
      <c r="CF86" s="178"/>
      <c r="CG86" s="178"/>
      <c r="CH86" s="178"/>
      <c r="CI86" s="178"/>
      <c r="CJ86" s="178"/>
      <c r="CK86" s="178"/>
      <c r="CL86" s="178"/>
      <c r="CM86" s="178"/>
      <c r="CN86" s="178"/>
      <c r="CO86" s="178"/>
      <c r="CP86" s="178"/>
      <c r="CQ86" s="178"/>
      <c r="CR86" s="178"/>
      <c r="CS86" s="178"/>
      <c r="CT86" s="178"/>
      <c r="CU86" s="178"/>
      <c r="CV86" s="178"/>
      <c r="CW86" s="178"/>
      <c r="CX86" s="178"/>
      <c r="CY86" s="178"/>
      <c r="CZ86" s="178"/>
      <c r="DA86" s="178"/>
      <c r="DB86" s="178"/>
      <c r="DC86" s="178"/>
      <c r="DD86" s="178"/>
      <c r="DE86" s="178"/>
      <c r="DF86" s="178"/>
      <c r="DG86" s="178"/>
      <c r="DH86" s="178"/>
      <c r="DI86" s="178"/>
      <c r="DJ86" s="178"/>
      <c r="DK86" s="178"/>
      <c r="DL86" s="178"/>
    </row>
    <row r="87" spans="1:116" s="178" customFormat="1">
      <c r="A87" s="79"/>
      <c r="B87" s="179"/>
      <c r="C87" s="179"/>
      <c r="D87" s="179"/>
      <c r="E87" s="204"/>
      <c r="F87" s="179"/>
      <c r="G87" s="179"/>
      <c r="H87" s="179"/>
      <c r="I87" s="179"/>
      <c r="J87" s="179"/>
      <c r="K87" s="179"/>
      <c r="L87" s="179"/>
      <c r="M87" s="204"/>
      <c r="N87" s="179"/>
      <c r="O87" s="179"/>
      <c r="P87" s="179"/>
      <c r="Q87" s="179"/>
      <c r="R87" s="179"/>
      <c r="S87" s="179"/>
      <c r="T87" s="204"/>
      <c r="U87" s="179"/>
      <c r="V87" s="179"/>
      <c r="W87" s="179"/>
      <c r="X87" s="179"/>
      <c r="Y87" s="179"/>
      <c r="Z87" s="218"/>
      <c r="AA87" s="179"/>
      <c r="AB87" s="179"/>
      <c r="AC87" s="204"/>
      <c r="AD87" s="179"/>
      <c r="AE87" s="179"/>
      <c r="AF87" s="179"/>
      <c r="AG87" s="204"/>
      <c r="AH87" s="179"/>
      <c r="AI87" s="179"/>
      <c r="AJ87" s="179"/>
      <c r="AK87" s="179"/>
      <c r="AL87" s="204"/>
      <c r="AM87" s="179"/>
      <c r="AN87" s="204"/>
    </row>
    <row r="88" spans="1:116">
      <c r="AI88" s="179" t="s">
        <v>794</v>
      </c>
      <c r="AJ88" s="30" t="s">
        <v>793</v>
      </c>
      <c r="AN88" s="204" t="s">
        <v>792</v>
      </c>
    </row>
    <row r="89" spans="1:116">
      <c r="P89" s="30" t="s">
        <v>791</v>
      </c>
      <c r="AD89" s="179" t="s">
        <v>346</v>
      </c>
      <c r="AE89" s="179" t="s">
        <v>191</v>
      </c>
      <c r="AF89" s="179" t="s">
        <v>1343</v>
      </c>
      <c r="AG89" s="204" t="s">
        <v>1343</v>
      </c>
      <c r="AI89" s="179" t="s">
        <v>790</v>
      </c>
      <c r="AJ89" s="30" t="s">
        <v>789</v>
      </c>
      <c r="AK89" s="30" t="s">
        <v>788</v>
      </c>
      <c r="AN89" s="204" t="s">
        <v>787</v>
      </c>
    </row>
    <row r="90" spans="1:116">
      <c r="H90" s="30" t="s">
        <v>1343</v>
      </c>
      <c r="P90" s="30" t="s">
        <v>786</v>
      </c>
      <c r="AD90" s="30" t="s">
        <v>636</v>
      </c>
      <c r="AE90" s="30" t="s">
        <v>443</v>
      </c>
      <c r="AF90" s="30" t="s">
        <v>1343</v>
      </c>
      <c r="AG90" s="204" t="s">
        <v>1343</v>
      </c>
      <c r="AI90" s="179" t="s">
        <v>785</v>
      </c>
      <c r="AJ90" s="30" t="s">
        <v>784</v>
      </c>
      <c r="AK90" s="30" t="s">
        <v>783</v>
      </c>
      <c r="AN90" s="204" t="s">
        <v>782</v>
      </c>
    </row>
    <row r="91" spans="1:116" s="203" customFormat="1" ht="22.5">
      <c r="A91" s="177">
        <v>14</v>
      </c>
      <c r="B91" s="196" t="s">
        <v>781</v>
      </c>
      <c r="C91" s="196">
        <v>2008</v>
      </c>
      <c r="D91" s="196" t="s">
        <v>201</v>
      </c>
      <c r="E91" s="198" t="s">
        <v>780</v>
      </c>
      <c r="F91" s="196" t="s">
        <v>230</v>
      </c>
      <c r="G91" s="196">
        <v>61</v>
      </c>
      <c r="H91" s="196" t="s">
        <v>779</v>
      </c>
      <c r="I91" s="196" t="s">
        <v>197</v>
      </c>
      <c r="J91" s="196" t="s">
        <v>197</v>
      </c>
      <c r="K91" s="196" t="s">
        <v>197</v>
      </c>
      <c r="L91" s="196" t="s">
        <v>197</v>
      </c>
      <c r="M91" s="198" t="s">
        <v>197</v>
      </c>
      <c r="N91" s="196" t="s">
        <v>1343</v>
      </c>
      <c r="O91" s="196" t="s">
        <v>1343</v>
      </c>
      <c r="P91" s="196" t="s">
        <v>778</v>
      </c>
      <c r="Q91" s="196" t="s">
        <v>187</v>
      </c>
      <c r="R91" s="196" t="s">
        <v>197</v>
      </c>
      <c r="S91" s="196" t="s">
        <v>197</v>
      </c>
      <c r="T91" s="198" t="s">
        <v>1343</v>
      </c>
      <c r="U91" s="196" t="s">
        <v>1957</v>
      </c>
      <c r="V91" s="196" t="s">
        <v>1961</v>
      </c>
      <c r="W91" s="196" t="s">
        <v>499</v>
      </c>
      <c r="X91" s="196">
        <f>135-107</f>
        <v>28</v>
      </c>
      <c r="Y91" s="196" t="s">
        <v>499</v>
      </c>
      <c r="Z91" s="201">
        <f>X91/36</f>
        <v>0.77777777777777779</v>
      </c>
      <c r="AA91" s="196" t="s">
        <v>1343</v>
      </c>
      <c r="AB91" s="196" t="s">
        <v>1343</v>
      </c>
      <c r="AC91" s="198" t="s">
        <v>1343</v>
      </c>
      <c r="AD91" s="196" t="s">
        <v>516</v>
      </c>
      <c r="AE91" s="196" t="s">
        <v>1343</v>
      </c>
      <c r="AF91" s="196" t="s">
        <v>777</v>
      </c>
      <c r="AG91" s="198" t="s">
        <v>1343</v>
      </c>
      <c r="AH91" s="196" t="s">
        <v>19</v>
      </c>
      <c r="AI91" s="196" t="s">
        <v>776</v>
      </c>
      <c r="AJ91" s="196" t="s">
        <v>775</v>
      </c>
      <c r="AK91" s="196" t="s">
        <v>774</v>
      </c>
      <c r="AL91" s="198" t="s">
        <v>186</v>
      </c>
      <c r="AM91" s="196" t="s">
        <v>187</v>
      </c>
      <c r="AN91" s="198" t="s">
        <v>773</v>
      </c>
      <c r="AO91" s="178"/>
      <c r="AP91" s="178"/>
      <c r="AQ91" s="178"/>
      <c r="AR91" s="178"/>
      <c r="AS91" s="178"/>
      <c r="AT91" s="178"/>
      <c r="AU91" s="178"/>
      <c r="AV91" s="178"/>
      <c r="AW91" s="178"/>
      <c r="AX91" s="178"/>
      <c r="AY91" s="178"/>
      <c r="AZ91" s="178"/>
      <c r="BA91" s="178"/>
      <c r="BB91" s="178"/>
      <c r="BC91" s="178"/>
      <c r="BD91" s="178"/>
      <c r="BE91" s="178"/>
      <c r="BF91" s="178"/>
      <c r="BG91" s="178"/>
      <c r="BH91" s="178"/>
      <c r="BI91" s="178"/>
      <c r="BJ91" s="178"/>
      <c r="BK91" s="178"/>
      <c r="BL91" s="178"/>
      <c r="BM91" s="178"/>
      <c r="BN91" s="178"/>
      <c r="BO91" s="178"/>
      <c r="BP91" s="178"/>
      <c r="BQ91" s="178"/>
      <c r="BR91" s="178"/>
      <c r="BS91" s="178"/>
      <c r="BT91" s="178"/>
      <c r="BU91" s="178"/>
      <c r="BV91" s="178"/>
      <c r="BW91" s="178"/>
      <c r="BX91" s="178"/>
      <c r="BY91" s="178"/>
      <c r="BZ91" s="178"/>
      <c r="CA91" s="178"/>
      <c r="CB91" s="178"/>
      <c r="CC91" s="178"/>
      <c r="CD91" s="178"/>
      <c r="CE91" s="178"/>
      <c r="CF91" s="178"/>
      <c r="CG91" s="178"/>
      <c r="CH91" s="178"/>
      <c r="CI91" s="178"/>
      <c r="CJ91" s="178"/>
      <c r="CK91" s="178"/>
      <c r="CL91" s="178"/>
      <c r="CM91" s="178"/>
      <c r="CN91" s="178"/>
      <c r="CO91" s="178"/>
      <c r="CP91" s="178"/>
      <c r="CQ91" s="178"/>
      <c r="CR91" s="178"/>
      <c r="CS91" s="178"/>
      <c r="CT91" s="178"/>
      <c r="CU91" s="178"/>
      <c r="CV91" s="178"/>
      <c r="CW91" s="178"/>
      <c r="CX91" s="178"/>
      <c r="CY91" s="178"/>
      <c r="CZ91" s="178"/>
      <c r="DA91" s="178"/>
      <c r="DB91" s="178"/>
      <c r="DC91" s="178"/>
      <c r="DD91" s="178"/>
      <c r="DE91" s="178"/>
      <c r="DF91" s="178"/>
      <c r="DG91" s="178"/>
      <c r="DH91" s="178"/>
      <c r="DI91" s="178"/>
      <c r="DJ91" s="178"/>
      <c r="DK91" s="178"/>
      <c r="DL91" s="178"/>
    </row>
    <row r="93" spans="1:116">
      <c r="V93" s="30" t="s">
        <v>1987</v>
      </c>
      <c r="W93" s="30" t="s">
        <v>772</v>
      </c>
      <c r="X93" s="30">
        <f>111-114</f>
        <v>-3</v>
      </c>
      <c r="Y93" s="30" t="s">
        <v>772</v>
      </c>
      <c r="Z93" s="207">
        <f>X93/2.5</f>
        <v>-1.2</v>
      </c>
    </row>
    <row r="94" spans="1:116">
      <c r="V94" s="30" t="s">
        <v>1988</v>
      </c>
      <c r="W94" s="30" t="s">
        <v>771</v>
      </c>
      <c r="X94" s="30">
        <f>117-114</f>
        <v>3</v>
      </c>
      <c r="Y94" s="30" t="s">
        <v>771</v>
      </c>
      <c r="Z94" s="207">
        <f>X94/7</f>
        <v>0.42857142857142855</v>
      </c>
    </row>
    <row r="95" spans="1:116">
      <c r="V95" s="30" t="s">
        <v>1983</v>
      </c>
      <c r="W95" s="30" t="s">
        <v>770</v>
      </c>
      <c r="X95" s="30">
        <f>119-114</f>
        <v>5</v>
      </c>
      <c r="Y95" s="30" t="s">
        <v>770</v>
      </c>
      <c r="Z95" s="207">
        <f>X95/8.5</f>
        <v>0.58823529411764708</v>
      </c>
    </row>
    <row r="96" spans="1:116">
      <c r="V96" s="30" t="s">
        <v>1980</v>
      </c>
      <c r="W96" s="30" t="s">
        <v>769</v>
      </c>
      <c r="X96" s="30">
        <f>123-114</f>
        <v>9</v>
      </c>
      <c r="Y96" s="30" t="s">
        <v>769</v>
      </c>
      <c r="Z96" s="207">
        <f>X96/10.5</f>
        <v>0.8571428571428571</v>
      </c>
      <c r="AD96" s="30" t="s">
        <v>768</v>
      </c>
      <c r="AE96" s="30" t="s">
        <v>191</v>
      </c>
      <c r="AF96" s="30" t="s">
        <v>1343</v>
      </c>
      <c r="AG96" s="204" t="s">
        <v>1343</v>
      </c>
    </row>
    <row r="97" spans="1:116" ht="22.5">
      <c r="V97" s="30" t="s">
        <v>1989</v>
      </c>
      <c r="W97" s="30" t="s">
        <v>767</v>
      </c>
      <c r="X97" s="30">
        <f>129-114</f>
        <v>15</v>
      </c>
      <c r="Y97" s="30" t="s">
        <v>767</v>
      </c>
      <c r="Z97" s="207">
        <f>X97/16.4</f>
        <v>0.91463414634146345</v>
      </c>
      <c r="AD97" s="30" t="s">
        <v>766</v>
      </c>
      <c r="AE97" s="30" t="s">
        <v>191</v>
      </c>
      <c r="AF97" s="30" t="s">
        <v>1343</v>
      </c>
      <c r="AG97" s="204" t="s">
        <v>1343</v>
      </c>
      <c r="AN97" s="204" t="s">
        <v>765</v>
      </c>
    </row>
    <row r="98" spans="1:116">
      <c r="V98" s="30" t="s">
        <v>1963</v>
      </c>
      <c r="W98" s="30" t="s">
        <v>764</v>
      </c>
      <c r="X98" s="30">
        <f>130-114</f>
        <v>16</v>
      </c>
      <c r="Y98" s="30" t="s">
        <v>764</v>
      </c>
      <c r="Z98" s="207">
        <f>X98/19.5</f>
        <v>0.82051282051282048</v>
      </c>
      <c r="AD98" s="30" t="s">
        <v>763</v>
      </c>
      <c r="AE98" s="30" t="s">
        <v>191</v>
      </c>
      <c r="AF98" s="30" t="s">
        <v>1343</v>
      </c>
      <c r="AG98" s="204" t="s">
        <v>762</v>
      </c>
      <c r="AN98" s="204" t="s">
        <v>761</v>
      </c>
    </row>
    <row r="99" spans="1:116">
      <c r="V99" s="30" t="s">
        <v>1963</v>
      </c>
      <c r="W99" s="30" t="s">
        <v>193</v>
      </c>
      <c r="X99" s="30">
        <f>130-114</f>
        <v>16</v>
      </c>
      <c r="Y99" s="30" t="s">
        <v>193</v>
      </c>
      <c r="Z99" s="207">
        <f>X99/24</f>
        <v>0.66666666666666663</v>
      </c>
      <c r="AD99" s="179" t="s">
        <v>760</v>
      </c>
      <c r="AE99" s="179" t="s">
        <v>191</v>
      </c>
      <c r="AF99" s="179" t="s">
        <v>1343</v>
      </c>
      <c r="AG99" s="204" t="s">
        <v>1343</v>
      </c>
      <c r="AN99" s="204" t="s">
        <v>759</v>
      </c>
    </row>
    <row r="100" spans="1:116">
      <c r="V100" s="30" t="s">
        <v>1990</v>
      </c>
      <c r="W100" s="30" t="s">
        <v>523</v>
      </c>
      <c r="X100" s="30">
        <f>133-114</f>
        <v>19</v>
      </c>
      <c r="Y100" s="30" t="s">
        <v>523</v>
      </c>
      <c r="Z100" s="207">
        <f>X100/28</f>
        <v>0.6785714285714286</v>
      </c>
      <c r="AD100" s="179" t="s">
        <v>758</v>
      </c>
      <c r="AE100" s="179"/>
      <c r="AI100" s="179" t="s">
        <v>757</v>
      </c>
      <c r="AN100" s="204" t="s">
        <v>756</v>
      </c>
    </row>
    <row r="101" spans="1:116">
      <c r="P101" s="30" t="s">
        <v>755</v>
      </c>
      <c r="V101" s="30" t="s">
        <v>1973</v>
      </c>
      <c r="W101" s="30" t="s">
        <v>754</v>
      </c>
      <c r="X101" s="30">
        <f>134-114</f>
        <v>20</v>
      </c>
      <c r="Y101" s="30" t="s">
        <v>754</v>
      </c>
      <c r="Z101" s="207">
        <f>X101/31.5</f>
        <v>0.63492063492063489</v>
      </c>
      <c r="AD101" s="179" t="s">
        <v>753</v>
      </c>
      <c r="AE101" s="178"/>
      <c r="AF101" s="178"/>
      <c r="AG101" s="180"/>
      <c r="AI101" s="179" t="s">
        <v>752</v>
      </c>
      <c r="AL101" s="204" t="s">
        <v>203</v>
      </c>
      <c r="AN101" s="204" t="s">
        <v>751</v>
      </c>
    </row>
    <row r="102" spans="1:116" s="203" customFormat="1" ht="22.5">
      <c r="A102" s="177">
        <v>15</v>
      </c>
      <c r="B102" s="196" t="s">
        <v>750</v>
      </c>
      <c r="C102" s="196">
        <v>2008</v>
      </c>
      <c r="D102" s="196" t="s">
        <v>201</v>
      </c>
      <c r="E102" s="198" t="s">
        <v>749</v>
      </c>
      <c r="F102" s="196" t="s">
        <v>199</v>
      </c>
      <c r="G102" s="196">
        <v>25</v>
      </c>
      <c r="H102" s="196" t="s">
        <v>1343</v>
      </c>
      <c r="I102" s="196" t="s">
        <v>1343</v>
      </c>
      <c r="J102" s="196" t="s">
        <v>1343</v>
      </c>
      <c r="K102" s="196" t="s">
        <v>1343</v>
      </c>
      <c r="L102" s="196" t="s">
        <v>197</v>
      </c>
      <c r="M102" s="198" t="s">
        <v>1343</v>
      </c>
      <c r="N102" s="196" t="s">
        <v>187</v>
      </c>
      <c r="O102" s="196" t="s">
        <v>748</v>
      </c>
      <c r="P102" s="196" t="s">
        <v>747</v>
      </c>
      <c r="Q102" s="196" t="s">
        <v>197</v>
      </c>
      <c r="R102" s="196" t="s">
        <v>187</v>
      </c>
      <c r="S102" s="196" t="s">
        <v>197</v>
      </c>
      <c r="T102" s="198" t="s">
        <v>1343</v>
      </c>
      <c r="U102" s="196" t="s">
        <v>1991</v>
      </c>
      <c r="V102" s="196" t="s">
        <v>1992</v>
      </c>
      <c r="W102" s="196" t="s">
        <v>418</v>
      </c>
      <c r="X102" s="196">
        <f>139-114</f>
        <v>25</v>
      </c>
      <c r="Y102" s="196" t="s">
        <v>418</v>
      </c>
      <c r="Z102" s="201">
        <f>X102/42</f>
        <v>0.59523809523809523</v>
      </c>
      <c r="AA102" s="196">
        <f>X99</f>
        <v>16</v>
      </c>
      <c r="AB102" s="196" t="s">
        <v>1343</v>
      </c>
      <c r="AC102" s="198" t="s">
        <v>1343</v>
      </c>
      <c r="AD102" s="196" t="s">
        <v>746</v>
      </c>
      <c r="AE102" s="196" t="s">
        <v>1343</v>
      </c>
      <c r="AF102" s="203" t="s">
        <v>1343</v>
      </c>
      <c r="AG102" s="225" t="s">
        <v>1343</v>
      </c>
      <c r="AH102" s="196" t="s">
        <v>43</v>
      </c>
      <c r="AI102" s="196" t="s">
        <v>745</v>
      </c>
      <c r="AJ102" s="196" t="s">
        <v>187</v>
      </c>
      <c r="AK102" s="196" t="s">
        <v>187</v>
      </c>
      <c r="AL102" s="198" t="s">
        <v>744</v>
      </c>
      <c r="AM102" s="196" t="s">
        <v>185</v>
      </c>
      <c r="AN102" s="198" t="s">
        <v>743</v>
      </c>
      <c r="AO102" s="178"/>
      <c r="AP102" s="178"/>
      <c r="AQ102" s="178"/>
      <c r="AR102" s="178"/>
      <c r="AS102" s="178"/>
      <c r="AT102" s="178"/>
      <c r="AU102" s="178"/>
      <c r="AV102" s="178"/>
      <c r="AW102" s="178"/>
      <c r="AX102" s="178"/>
      <c r="AY102" s="178"/>
      <c r="AZ102" s="178"/>
      <c r="BA102" s="178"/>
      <c r="BB102" s="178"/>
      <c r="BC102" s="178"/>
      <c r="BD102" s="178"/>
      <c r="BE102" s="178"/>
      <c r="BF102" s="178"/>
      <c r="BG102" s="178"/>
      <c r="BH102" s="178"/>
      <c r="BI102" s="178"/>
      <c r="BJ102" s="178"/>
      <c r="BK102" s="178"/>
      <c r="BL102" s="178"/>
      <c r="BM102" s="178"/>
      <c r="BN102" s="178"/>
      <c r="BO102" s="178"/>
      <c r="BP102" s="178"/>
      <c r="BQ102" s="178"/>
      <c r="BR102" s="178"/>
      <c r="BS102" s="178"/>
      <c r="BT102" s="178"/>
      <c r="BU102" s="178"/>
      <c r="BV102" s="178"/>
      <c r="BW102" s="178"/>
      <c r="BX102" s="178"/>
      <c r="BY102" s="178"/>
      <c r="BZ102" s="178"/>
      <c r="CA102" s="178"/>
      <c r="CB102" s="178"/>
      <c r="CC102" s="178"/>
      <c r="CD102" s="178"/>
      <c r="CE102" s="178"/>
      <c r="CF102" s="178"/>
      <c r="CG102" s="178"/>
      <c r="CH102" s="178"/>
      <c r="CI102" s="178"/>
      <c r="CJ102" s="178"/>
      <c r="CK102" s="178"/>
      <c r="CL102" s="178"/>
      <c r="CM102" s="178"/>
      <c r="CN102" s="178"/>
      <c r="CO102" s="178"/>
      <c r="CP102" s="178"/>
      <c r="CQ102" s="178"/>
      <c r="CR102" s="178"/>
      <c r="CS102" s="178"/>
      <c r="CT102" s="178"/>
      <c r="CU102" s="178"/>
      <c r="CV102" s="178"/>
      <c r="CW102" s="178"/>
      <c r="CX102" s="178"/>
      <c r="CY102" s="178"/>
      <c r="CZ102" s="178"/>
      <c r="DA102" s="178"/>
      <c r="DB102" s="178"/>
      <c r="DC102" s="178"/>
      <c r="DD102" s="178"/>
      <c r="DE102" s="178"/>
      <c r="DF102" s="178"/>
      <c r="DG102" s="178"/>
      <c r="DH102" s="178"/>
      <c r="DI102" s="178"/>
      <c r="DJ102" s="178"/>
      <c r="DK102" s="178"/>
      <c r="DL102" s="178"/>
    </row>
    <row r="104" spans="1:116">
      <c r="P104" s="30" t="s">
        <v>742</v>
      </c>
    </row>
    <row r="105" spans="1:116">
      <c r="P105" s="30" t="s">
        <v>741</v>
      </c>
    </row>
    <row r="106" spans="1:116">
      <c r="P106" s="30" t="s">
        <v>740</v>
      </c>
    </row>
    <row r="107" spans="1:116">
      <c r="P107" s="30" t="s">
        <v>739</v>
      </c>
      <c r="AI107" s="179" t="s">
        <v>738</v>
      </c>
    </row>
    <row r="108" spans="1:116">
      <c r="P108" s="30" t="s">
        <v>737</v>
      </c>
      <c r="AI108" s="179" t="s">
        <v>736</v>
      </c>
    </row>
    <row r="109" spans="1:116" ht="22.5">
      <c r="E109" s="204" t="s">
        <v>735</v>
      </c>
      <c r="P109" s="30" t="s">
        <v>652</v>
      </c>
      <c r="AD109" s="30" t="s">
        <v>734</v>
      </c>
      <c r="AE109" s="30" t="s">
        <v>733</v>
      </c>
      <c r="AF109" s="30" t="s">
        <v>1343</v>
      </c>
      <c r="AG109" s="204" t="s">
        <v>1343</v>
      </c>
      <c r="AH109" s="179" t="s">
        <v>732</v>
      </c>
      <c r="AI109" s="179" t="s">
        <v>731</v>
      </c>
      <c r="AN109" s="204" t="s">
        <v>730</v>
      </c>
    </row>
    <row r="110" spans="1:116">
      <c r="D110" s="30" t="s">
        <v>584</v>
      </c>
      <c r="E110" s="204" t="s">
        <v>729</v>
      </c>
      <c r="P110" s="30" t="s">
        <v>728</v>
      </c>
      <c r="AD110" s="30" t="s">
        <v>727</v>
      </c>
      <c r="AE110" s="30" t="s">
        <v>191</v>
      </c>
      <c r="AF110" s="30" t="s">
        <v>1343</v>
      </c>
      <c r="AG110" s="204" t="s">
        <v>1343</v>
      </c>
      <c r="AH110" s="193" t="s">
        <v>726</v>
      </c>
      <c r="AI110" s="179" t="s">
        <v>725</v>
      </c>
      <c r="AJ110" s="30" t="s">
        <v>1938</v>
      </c>
      <c r="AN110" s="204" t="s">
        <v>724</v>
      </c>
    </row>
    <row r="111" spans="1:116" s="203" customFormat="1" ht="22.5">
      <c r="A111" s="177">
        <v>16</v>
      </c>
      <c r="B111" s="196" t="s">
        <v>723</v>
      </c>
      <c r="C111" s="196">
        <v>2008</v>
      </c>
      <c r="D111" s="196" t="s">
        <v>201</v>
      </c>
      <c r="E111" s="198" t="s">
        <v>722</v>
      </c>
      <c r="F111" s="196" t="s">
        <v>230</v>
      </c>
      <c r="G111" s="196">
        <v>35</v>
      </c>
      <c r="H111" s="196" t="s">
        <v>1343</v>
      </c>
      <c r="I111" s="196" t="s">
        <v>1343</v>
      </c>
      <c r="J111" s="196" t="s">
        <v>187</v>
      </c>
      <c r="K111" s="196" t="s">
        <v>1343</v>
      </c>
      <c r="L111" s="196" t="s">
        <v>197</v>
      </c>
      <c r="M111" s="198" t="s">
        <v>1343</v>
      </c>
      <c r="N111" s="196" t="s">
        <v>197</v>
      </c>
      <c r="O111" s="196" t="s">
        <v>1343</v>
      </c>
      <c r="P111" s="196" t="s">
        <v>721</v>
      </c>
      <c r="Q111" s="196" t="s">
        <v>187</v>
      </c>
      <c r="R111" s="196" t="s">
        <v>197</v>
      </c>
      <c r="S111" s="196" t="s">
        <v>197</v>
      </c>
      <c r="T111" s="198" t="s">
        <v>197</v>
      </c>
      <c r="U111" s="196" t="s">
        <v>720</v>
      </c>
      <c r="V111" s="196" t="s">
        <v>719</v>
      </c>
      <c r="W111" s="196" t="s">
        <v>43</v>
      </c>
      <c r="X111" s="196">
        <f>135-97</f>
        <v>38</v>
      </c>
      <c r="Y111" s="196" t="s">
        <v>640</v>
      </c>
      <c r="Z111" s="201">
        <f>X111/48</f>
        <v>0.79166666666666663</v>
      </c>
      <c r="AA111" s="196" t="s">
        <v>1343</v>
      </c>
      <c r="AB111" s="196">
        <f>X111</f>
        <v>38</v>
      </c>
      <c r="AC111" s="198" t="s">
        <v>1343</v>
      </c>
      <c r="AD111" s="196" t="s">
        <v>718</v>
      </c>
      <c r="AE111" s="196" t="s">
        <v>191</v>
      </c>
      <c r="AF111" s="196" t="s">
        <v>1343</v>
      </c>
      <c r="AG111" s="198" t="s">
        <v>1343</v>
      </c>
      <c r="AH111" s="221" t="s">
        <v>1343</v>
      </c>
      <c r="AI111" s="196" t="s">
        <v>717</v>
      </c>
      <c r="AJ111" s="196" t="s">
        <v>716</v>
      </c>
      <c r="AK111" s="196" t="s">
        <v>187</v>
      </c>
      <c r="AL111" s="198" t="s">
        <v>186</v>
      </c>
      <c r="AM111" s="196" t="s">
        <v>185</v>
      </c>
      <c r="AN111" s="198" t="s">
        <v>715</v>
      </c>
      <c r="AO111" s="178"/>
      <c r="AP111" s="178"/>
      <c r="AQ111" s="178"/>
      <c r="AR111" s="178"/>
      <c r="AS111" s="178"/>
      <c r="AT111" s="178"/>
      <c r="AU111" s="178"/>
      <c r="AV111" s="178"/>
      <c r="AW111" s="178"/>
      <c r="AX111" s="178"/>
      <c r="AY111" s="178"/>
      <c r="AZ111" s="178"/>
      <c r="BA111" s="178"/>
      <c r="BB111" s="178"/>
      <c r="BC111" s="178"/>
      <c r="BD111" s="178"/>
      <c r="BE111" s="178"/>
      <c r="BF111" s="178"/>
      <c r="BG111" s="178"/>
      <c r="BH111" s="178"/>
      <c r="BI111" s="178"/>
      <c r="BJ111" s="178"/>
      <c r="BK111" s="178"/>
      <c r="BL111" s="178"/>
      <c r="BM111" s="178"/>
      <c r="BN111" s="178"/>
      <c r="BO111" s="178"/>
      <c r="BP111" s="178"/>
      <c r="BQ111" s="178"/>
      <c r="BR111" s="178"/>
      <c r="BS111" s="178"/>
      <c r="BT111" s="178"/>
      <c r="BU111" s="178"/>
      <c r="BV111" s="178"/>
      <c r="BW111" s="178"/>
      <c r="BX111" s="178"/>
      <c r="BY111" s="178"/>
      <c r="BZ111" s="178"/>
      <c r="CA111" s="178"/>
      <c r="CB111" s="178"/>
      <c r="CC111" s="178"/>
      <c r="CD111" s="178"/>
      <c r="CE111" s="178"/>
      <c r="CF111" s="178"/>
      <c r="CG111" s="178"/>
      <c r="CH111" s="178"/>
      <c r="CI111" s="178"/>
      <c r="CJ111" s="178"/>
      <c r="CK111" s="178"/>
      <c r="CL111" s="178"/>
      <c r="CM111" s="178"/>
      <c r="CN111" s="178"/>
      <c r="CO111" s="178"/>
      <c r="CP111" s="178"/>
      <c r="CQ111" s="178"/>
      <c r="CR111" s="178"/>
      <c r="CS111" s="178"/>
      <c r="CT111" s="178"/>
      <c r="CU111" s="178"/>
      <c r="CV111" s="178"/>
      <c r="CW111" s="178"/>
      <c r="CX111" s="178"/>
      <c r="CY111" s="178"/>
      <c r="CZ111" s="178"/>
      <c r="DA111" s="178"/>
      <c r="DB111" s="178"/>
      <c r="DC111" s="178"/>
      <c r="DD111" s="178"/>
      <c r="DE111" s="178"/>
      <c r="DF111" s="178"/>
      <c r="DG111" s="178"/>
      <c r="DH111" s="178"/>
      <c r="DI111" s="178"/>
      <c r="DJ111" s="178"/>
      <c r="DK111" s="178"/>
      <c r="DL111" s="178"/>
    </row>
    <row r="112" spans="1:116" s="178" customFormat="1">
      <c r="A112" s="79"/>
      <c r="B112" s="179"/>
      <c r="C112" s="179"/>
      <c r="D112" s="179"/>
      <c r="E112" s="204"/>
      <c r="F112" s="179"/>
      <c r="G112" s="179"/>
      <c r="H112" s="179"/>
      <c r="I112" s="179"/>
      <c r="J112" s="179"/>
      <c r="K112" s="179"/>
      <c r="L112" s="179"/>
      <c r="M112" s="204"/>
      <c r="N112" s="179"/>
      <c r="O112" s="179"/>
      <c r="P112" s="179"/>
      <c r="Q112" s="179"/>
      <c r="R112" s="179"/>
      <c r="S112" s="179"/>
      <c r="T112" s="204"/>
      <c r="U112" s="179"/>
      <c r="V112" s="179"/>
      <c r="W112" s="179"/>
      <c r="X112" s="179"/>
      <c r="Y112" s="179"/>
      <c r="Z112" s="218"/>
      <c r="AA112" s="179"/>
      <c r="AB112" s="179"/>
      <c r="AC112" s="204"/>
      <c r="AD112" s="179"/>
      <c r="AE112" s="179"/>
      <c r="AF112" s="179"/>
      <c r="AG112" s="204"/>
      <c r="AH112" s="179"/>
      <c r="AI112" s="179"/>
      <c r="AJ112" s="179"/>
      <c r="AK112" s="179"/>
      <c r="AL112" s="204"/>
      <c r="AM112" s="179"/>
      <c r="AN112" s="204"/>
    </row>
    <row r="113" spans="1:116" s="178" customFormat="1" ht="22.5">
      <c r="A113" s="79"/>
      <c r="B113" s="179"/>
      <c r="C113" s="179"/>
      <c r="D113" s="179"/>
      <c r="E113" s="204"/>
      <c r="F113" s="179"/>
      <c r="G113" s="179"/>
      <c r="H113" s="179"/>
      <c r="I113" s="179"/>
      <c r="J113" s="179"/>
      <c r="K113" s="179"/>
      <c r="L113" s="179"/>
      <c r="M113" s="204"/>
      <c r="N113" s="179"/>
      <c r="O113" s="179"/>
      <c r="P113" s="179"/>
      <c r="Q113" s="179"/>
      <c r="R113" s="179"/>
      <c r="S113" s="179"/>
      <c r="T113" s="204"/>
      <c r="U113" s="179"/>
      <c r="V113" s="179"/>
      <c r="W113" s="179"/>
      <c r="X113" s="179"/>
      <c r="Y113" s="179"/>
      <c r="Z113" s="218"/>
      <c r="AA113" s="179"/>
      <c r="AB113" s="179"/>
      <c r="AC113" s="204"/>
      <c r="AD113" s="179"/>
      <c r="AE113" s="179"/>
      <c r="AF113" s="179"/>
      <c r="AG113" s="204"/>
      <c r="AH113" s="179"/>
      <c r="AI113" s="179"/>
      <c r="AJ113" s="179"/>
      <c r="AK113" s="179"/>
      <c r="AL113" s="204"/>
      <c r="AM113" s="179"/>
      <c r="AN113" s="204" t="s">
        <v>714</v>
      </c>
    </row>
    <row r="114" spans="1:116">
      <c r="AI114" s="178" t="s">
        <v>713</v>
      </c>
      <c r="AN114" s="204" t="s">
        <v>712</v>
      </c>
    </row>
    <row r="115" spans="1:116" ht="22.5">
      <c r="E115" s="204" t="s">
        <v>711</v>
      </c>
      <c r="P115" s="30" t="s">
        <v>710</v>
      </c>
      <c r="AI115" s="179" t="s">
        <v>709</v>
      </c>
      <c r="AJ115" s="30" t="s">
        <v>708</v>
      </c>
      <c r="AN115" s="204" t="s">
        <v>707</v>
      </c>
    </row>
    <row r="116" spans="1:116" s="203" customFormat="1" ht="22.5">
      <c r="A116" s="177">
        <v>17</v>
      </c>
      <c r="B116" s="196" t="s">
        <v>403</v>
      </c>
      <c r="C116" s="196">
        <v>2008</v>
      </c>
      <c r="D116" s="196" t="s">
        <v>201</v>
      </c>
      <c r="E116" s="198" t="s">
        <v>706</v>
      </c>
      <c r="F116" s="196" t="s">
        <v>199</v>
      </c>
      <c r="G116" s="196">
        <v>38</v>
      </c>
      <c r="H116" s="196" t="s">
        <v>1343</v>
      </c>
      <c r="I116" s="196" t="s">
        <v>1343</v>
      </c>
      <c r="J116" s="196" t="s">
        <v>1343</v>
      </c>
      <c r="K116" s="196" t="s">
        <v>1343</v>
      </c>
      <c r="L116" s="196" t="s">
        <v>197</v>
      </c>
      <c r="M116" s="198" t="s">
        <v>1343</v>
      </c>
      <c r="N116" s="196" t="s">
        <v>197</v>
      </c>
      <c r="O116" s="196" t="s">
        <v>705</v>
      </c>
      <c r="P116" s="196" t="s">
        <v>704</v>
      </c>
      <c r="Q116" s="196" t="s">
        <v>187</v>
      </c>
      <c r="R116" s="196" t="s">
        <v>197</v>
      </c>
      <c r="S116" s="196" t="s">
        <v>197</v>
      </c>
      <c r="T116" s="198" t="s">
        <v>1343</v>
      </c>
      <c r="U116" s="196" t="s">
        <v>1967</v>
      </c>
      <c r="V116" s="196" t="s">
        <v>1971</v>
      </c>
      <c r="W116" s="196" t="s">
        <v>429</v>
      </c>
      <c r="X116" s="196">
        <f>137-110</f>
        <v>27</v>
      </c>
      <c r="Y116" s="196" t="s">
        <v>243</v>
      </c>
      <c r="Z116" s="201">
        <f>X116/24</f>
        <v>1.125</v>
      </c>
      <c r="AA116" s="196">
        <f>X116</f>
        <v>27</v>
      </c>
      <c r="AB116" s="196" t="s">
        <v>1343</v>
      </c>
      <c r="AC116" s="198" t="s">
        <v>1343</v>
      </c>
      <c r="AD116" s="196" t="s">
        <v>508</v>
      </c>
      <c r="AE116" s="196" t="s">
        <v>191</v>
      </c>
      <c r="AF116" s="196" t="s">
        <v>703</v>
      </c>
      <c r="AG116" s="198" t="s">
        <v>702</v>
      </c>
      <c r="AH116" s="196" t="s">
        <v>41</v>
      </c>
      <c r="AI116" s="196" t="s">
        <v>701</v>
      </c>
      <c r="AJ116" s="196" t="s">
        <v>700</v>
      </c>
      <c r="AK116" s="196" t="s">
        <v>187</v>
      </c>
      <c r="AL116" s="198" t="s">
        <v>186</v>
      </c>
      <c r="AM116" s="196" t="s">
        <v>187</v>
      </c>
      <c r="AN116" s="198" t="s">
        <v>699</v>
      </c>
      <c r="AO116" s="178"/>
      <c r="AP116" s="178"/>
      <c r="AQ116" s="178"/>
      <c r="AR116" s="178"/>
      <c r="AS116" s="178"/>
      <c r="AT116" s="178"/>
      <c r="AU116" s="178"/>
      <c r="AV116" s="178"/>
      <c r="AW116" s="178"/>
      <c r="AX116" s="178"/>
      <c r="AY116" s="178"/>
      <c r="AZ116" s="178"/>
      <c r="BA116" s="178"/>
      <c r="BB116" s="178"/>
      <c r="BC116" s="178"/>
      <c r="BD116" s="178"/>
      <c r="BE116" s="178"/>
      <c r="BF116" s="178"/>
      <c r="BG116" s="178"/>
      <c r="BH116" s="178"/>
      <c r="BI116" s="178"/>
      <c r="BJ116" s="178"/>
      <c r="BK116" s="178"/>
      <c r="BL116" s="178"/>
      <c r="BM116" s="178"/>
      <c r="BN116" s="178"/>
      <c r="BO116" s="178"/>
      <c r="BP116" s="178"/>
      <c r="BQ116" s="178"/>
      <c r="BR116" s="178"/>
      <c r="BS116" s="178"/>
      <c r="BT116" s="178"/>
      <c r="BU116" s="178"/>
      <c r="BV116" s="178"/>
      <c r="BW116" s="178"/>
      <c r="BX116" s="178"/>
      <c r="BY116" s="178"/>
      <c r="BZ116" s="178"/>
      <c r="CA116" s="178"/>
      <c r="CB116" s="178"/>
      <c r="CC116" s="178"/>
      <c r="CD116" s="178"/>
      <c r="CE116" s="178"/>
      <c r="CF116" s="178"/>
      <c r="CG116" s="178"/>
      <c r="CH116" s="178"/>
      <c r="CI116" s="178"/>
      <c r="CJ116" s="178"/>
      <c r="CK116" s="178"/>
      <c r="CL116" s="178"/>
      <c r="CM116" s="178"/>
      <c r="CN116" s="178"/>
      <c r="CO116" s="178"/>
      <c r="CP116" s="178"/>
      <c r="CQ116" s="178"/>
      <c r="CR116" s="178"/>
      <c r="CS116" s="178"/>
      <c r="CT116" s="178"/>
      <c r="CU116" s="178"/>
      <c r="CV116" s="178"/>
      <c r="CW116" s="178"/>
      <c r="CX116" s="178"/>
      <c r="CY116" s="178"/>
      <c r="CZ116" s="178"/>
      <c r="DA116" s="178"/>
      <c r="DB116" s="178"/>
      <c r="DC116" s="178"/>
      <c r="DD116" s="178"/>
      <c r="DE116" s="178"/>
      <c r="DF116" s="178"/>
      <c r="DG116" s="178"/>
      <c r="DH116" s="178"/>
      <c r="DI116" s="178"/>
      <c r="DJ116" s="178"/>
      <c r="DK116" s="178"/>
      <c r="DL116" s="178"/>
    </row>
    <row r="118" spans="1:116">
      <c r="P118" s="30" t="s">
        <v>698</v>
      </c>
      <c r="AN118" s="204" t="s">
        <v>697</v>
      </c>
    </row>
    <row r="119" spans="1:116">
      <c r="P119" s="30" t="s">
        <v>696</v>
      </c>
      <c r="AN119" s="204" t="s">
        <v>695</v>
      </c>
    </row>
    <row r="120" spans="1:116">
      <c r="P120" s="30" t="s">
        <v>401</v>
      </c>
      <c r="AN120" s="204" t="s">
        <v>694</v>
      </c>
    </row>
    <row r="121" spans="1:116">
      <c r="E121" s="204" t="s">
        <v>693</v>
      </c>
      <c r="P121" s="30" t="s">
        <v>692</v>
      </c>
      <c r="V121" s="30" t="s">
        <v>1959</v>
      </c>
      <c r="W121" s="30" t="s">
        <v>25</v>
      </c>
      <c r="X121" s="30">
        <f>125-99</f>
        <v>26</v>
      </c>
      <c r="Y121" s="30" t="s">
        <v>433</v>
      </c>
      <c r="Z121" s="207">
        <f>X121/24</f>
        <v>1.0833333333333333</v>
      </c>
      <c r="AH121" s="179" t="s">
        <v>691</v>
      </c>
      <c r="AI121" s="179" t="s">
        <v>690</v>
      </c>
      <c r="AJ121" s="30" t="s">
        <v>689</v>
      </c>
      <c r="AL121" s="204" t="s">
        <v>203</v>
      </c>
      <c r="AN121" s="204" t="s">
        <v>688</v>
      </c>
    </row>
    <row r="122" spans="1:116" s="203" customFormat="1" ht="22.5">
      <c r="A122" s="177">
        <v>18</v>
      </c>
      <c r="B122" s="196" t="s">
        <v>687</v>
      </c>
      <c r="C122" s="196">
        <v>2007</v>
      </c>
      <c r="D122" s="196" t="s">
        <v>686</v>
      </c>
      <c r="E122" s="198" t="s">
        <v>685</v>
      </c>
      <c r="F122" s="196" t="s">
        <v>199</v>
      </c>
      <c r="G122" s="196">
        <v>50</v>
      </c>
      <c r="H122" s="196" t="s">
        <v>1927</v>
      </c>
      <c r="I122" s="196" t="s">
        <v>1343</v>
      </c>
      <c r="J122" s="196" t="s">
        <v>197</v>
      </c>
      <c r="K122" s="196" t="s">
        <v>1343</v>
      </c>
      <c r="L122" s="196" t="s">
        <v>197</v>
      </c>
      <c r="M122" s="198" t="s">
        <v>1343</v>
      </c>
      <c r="N122" s="196" t="s">
        <v>197</v>
      </c>
      <c r="O122" s="196" t="s">
        <v>197</v>
      </c>
      <c r="P122" s="196" t="s">
        <v>684</v>
      </c>
      <c r="Q122" s="196" t="s">
        <v>187</v>
      </c>
      <c r="R122" s="196" t="s">
        <v>197</v>
      </c>
      <c r="S122" s="196" t="s">
        <v>197</v>
      </c>
      <c r="T122" s="198" t="s">
        <v>1343</v>
      </c>
      <c r="U122" s="196" t="s">
        <v>1965</v>
      </c>
      <c r="V122" s="196" t="s">
        <v>683</v>
      </c>
      <c r="W122" s="196" t="s">
        <v>43</v>
      </c>
      <c r="X122" s="196">
        <f>128-99</f>
        <v>29</v>
      </c>
      <c r="Y122" s="196" t="s">
        <v>241</v>
      </c>
      <c r="Z122" s="201">
        <f>X122/48</f>
        <v>0.60416666666666663</v>
      </c>
      <c r="AA122" s="196">
        <f>X121</f>
        <v>26</v>
      </c>
      <c r="AB122" s="196">
        <f>X122</f>
        <v>29</v>
      </c>
      <c r="AC122" s="198" t="s">
        <v>1343</v>
      </c>
      <c r="AD122" s="196" t="s">
        <v>479</v>
      </c>
      <c r="AE122" s="196" t="s">
        <v>191</v>
      </c>
      <c r="AF122" s="196" t="s">
        <v>1343</v>
      </c>
      <c r="AG122" s="198" t="s">
        <v>1343</v>
      </c>
      <c r="AH122" s="196" t="s">
        <v>682</v>
      </c>
      <c r="AI122" s="196" t="s">
        <v>681</v>
      </c>
      <c r="AJ122" s="196" t="s">
        <v>680</v>
      </c>
      <c r="AK122" s="196" t="s">
        <v>187</v>
      </c>
      <c r="AL122" s="198" t="s">
        <v>186</v>
      </c>
      <c r="AM122" s="196" t="s">
        <v>187</v>
      </c>
      <c r="AN122" s="198" t="s">
        <v>679</v>
      </c>
      <c r="AO122" s="178"/>
      <c r="AP122" s="178"/>
      <c r="AQ122" s="178"/>
      <c r="AR122" s="178"/>
      <c r="AS122" s="178"/>
      <c r="AT122" s="178"/>
      <c r="AU122" s="178"/>
      <c r="AV122" s="178"/>
      <c r="AW122" s="178"/>
      <c r="AX122" s="178"/>
      <c r="AY122" s="178"/>
      <c r="AZ122" s="178"/>
      <c r="BA122" s="178"/>
      <c r="BB122" s="178"/>
      <c r="BC122" s="178"/>
      <c r="BD122" s="178"/>
      <c r="BE122" s="178"/>
      <c r="BF122" s="178"/>
      <c r="BG122" s="178"/>
      <c r="BH122" s="178"/>
      <c r="BI122" s="178"/>
      <c r="BJ122" s="178"/>
      <c r="BK122" s="178"/>
      <c r="BL122" s="178"/>
      <c r="BM122" s="178"/>
      <c r="BN122" s="178"/>
      <c r="BO122" s="178"/>
      <c r="BP122" s="178"/>
      <c r="BQ122" s="178"/>
      <c r="BR122" s="178"/>
      <c r="BS122" s="178"/>
      <c r="BT122" s="178"/>
      <c r="BU122" s="178"/>
      <c r="BV122" s="178"/>
      <c r="BW122" s="178"/>
      <c r="BX122" s="178"/>
      <c r="BY122" s="178"/>
      <c r="BZ122" s="178"/>
      <c r="CA122" s="178"/>
      <c r="CB122" s="178"/>
      <c r="CC122" s="178"/>
      <c r="CD122" s="178"/>
      <c r="CE122" s="178"/>
      <c r="CF122" s="178"/>
      <c r="CG122" s="178"/>
      <c r="CH122" s="178"/>
      <c r="CI122" s="178"/>
      <c r="CJ122" s="178"/>
      <c r="CK122" s="178"/>
      <c r="CL122" s="178"/>
      <c r="CM122" s="178"/>
      <c r="CN122" s="178"/>
      <c r="CO122" s="178"/>
      <c r="CP122" s="178"/>
      <c r="CQ122" s="178"/>
      <c r="CR122" s="178"/>
      <c r="CS122" s="178"/>
      <c r="CT122" s="178"/>
      <c r="CU122" s="178"/>
      <c r="CV122" s="178"/>
      <c r="CW122" s="178"/>
      <c r="CX122" s="178"/>
      <c r="CY122" s="178"/>
      <c r="CZ122" s="178"/>
      <c r="DA122" s="178"/>
      <c r="DB122" s="178"/>
      <c r="DC122" s="178"/>
      <c r="DD122" s="178"/>
      <c r="DE122" s="178"/>
      <c r="DF122" s="178"/>
      <c r="DG122" s="178"/>
      <c r="DH122" s="178"/>
      <c r="DI122" s="178"/>
      <c r="DJ122" s="178"/>
      <c r="DK122" s="178"/>
      <c r="DL122" s="178"/>
    </row>
    <row r="124" spans="1:116">
      <c r="P124" s="30" t="s">
        <v>678</v>
      </c>
    </row>
    <row r="125" spans="1:116">
      <c r="P125" s="30" t="s">
        <v>677</v>
      </c>
    </row>
    <row r="126" spans="1:116">
      <c r="P126" s="30" t="s">
        <v>666</v>
      </c>
    </row>
    <row r="127" spans="1:116" ht="22.5">
      <c r="P127" s="30" t="s">
        <v>676</v>
      </c>
      <c r="V127" s="30" t="s">
        <v>1969</v>
      </c>
      <c r="W127" s="30" t="s">
        <v>244</v>
      </c>
      <c r="X127" s="30">
        <f>114-105</f>
        <v>9</v>
      </c>
      <c r="Y127" s="30" t="s">
        <v>433</v>
      </c>
      <c r="Z127" s="207">
        <f>X127/24</f>
        <v>0.375</v>
      </c>
      <c r="AD127" s="30" t="s">
        <v>636</v>
      </c>
      <c r="AE127" s="30" t="s">
        <v>443</v>
      </c>
      <c r="AF127" s="30" t="s">
        <v>675</v>
      </c>
      <c r="AG127" s="204" t="s">
        <v>1343</v>
      </c>
      <c r="AN127" s="204" t="s">
        <v>674</v>
      </c>
    </row>
    <row r="128" spans="1:116" ht="22.5">
      <c r="P128" s="30" t="s">
        <v>673</v>
      </c>
      <c r="T128" s="204" t="s">
        <v>672</v>
      </c>
      <c r="V128" s="30" t="s">
        <v>1963</v>
      </c>
      <c r="W128" s="30" t="s">
        <v>242</v>
      </c>
      <c r="X128" s="30">
        <f>130-105</f>
        <v>25</v>
      </c>
      <c r="Y128" s="30" t="s">
        <v>241</v>
      </c>
      <c r="Z128" s="207">
        <f>X128/48</f>
        <v>0.52083333333333337</v>
      </c>
      <c r="AD128" s="30" t="s">
        <v>321</v>
      </c>
      <c r="AE128" s="30" t="s">
        <v>191</v>
      </c>
      <c r="AF128" s="30" t="s">
        <v>1343</v>
      </c>
      <c r="AG128" s="204" t="s">
        <v>1343</v>
      </c>
      <c r="AI128" s="179" t="s">
        <v>671</v>
      </c>
      <c r="AN128" s="204" t="s">
        <v>670</v>
      </c>
    </row>
    <row r="129" spans="1:116" ht="22.5">
      <c r="E129" s="204" t="s">
        <v>669</v>
      </c>
      <c r="P129" s="30" t="s">
        <v>668</v>
      </c>
      <c r="S129" s="30" t="s">
        <v>667</v>
      </c>
      <c r="T129" s="204" t="s">
        <v>666</v>
      </c>
      <c r="V129" s="30" t="s">
        <v>1963</v>
      </c>
      <c r="W129" s="30" t="s">
        <v>238</v>
      </c>
      <c r="X129" s="30">
        <f>130-105</f>
        <v>25</v>
      </c>
      <c r="Y129" s="30" t="s">
        <v>237</v>
      </c>
      <c r="Z129" s="207">
        <f>X129/72</f>
        <v>0.34722222222222221</v>
      </c>
      <c r="AD129" s="30" t="s">
        <v>192</v>
      </c>
      <c r="AE129" s="30" t="s">
        <v>191</v>
      </c>
      <c r="AF129" s="30" t="s">
        <v>665</v>
      </c>
      <c r="AG129" s="204" t="s">
        <v>1343</v>
      </c>
      <c r="AH129" s="179" t="s">
        <v>1343</v>
      </c>
      <c r="AI129" s="179" t="s">
        <v>664</v>
      </c>
      <c r="AN129" s="204" t="s">
        <v>663</v>
      </c>
    </row>
    <row r="130" spans="1:116" s="203" customFormat="1" ht="22.5">
      <c r="A130" s="177">
        <v>19</v>
      </c>
      <c r="B130" s="196" t="s">
        <v>662</v>
      </c>
      <c r="C130" s="196">
        <v>2007</v>
      </c>
      <c r="D130" s="196" t="s">
        <v>201</v>
      </c>
      <c r="E130" s="198" t="s">
        <v>661</v>
      </c>
      <c r="F130" s="196" t="s">
        <v>230</v>
      </c>
      <c r="G130" s="196">
        <v>53</v>
      </c>
      <c r="H130" s="196" t="s">
        <v>1925</v>
      </c>
      <c r="I130" s="196" t="s">
        <v>197</v>
      </c>
      <c r="J130" s="196" t="s">
        <v>1343</v>
      </c>
      <c r="K130" s="196" t="s">
        <v>187</v>
      </c>
      <c r="L130" s="196" t="s">
        <v>197</v>
      </c>
      <c r="M130" s="198" t="s">
        <v>1343</v>
      </c>
      <c r="N130" s="196" t="s">
        <v>187</v>
      </c>
      <c r="O130" s="196" t="s">
        <v>1343</v>
      </c>
      <c r="P130" s="196" t="s">
        <v>660</v>
      </c>
      <c r="Q130" s="196" t="s">
        <v>187</v>
      </c>
      <c r="R130" s="196" t="s">
        <v>187</v>
      </c>
      <c r="S130" s="196" t="s">
        <v>659</v>
      </c>
      <c r="T130" s="198" t="s">
        <v>658</v>
      </c>
      <c r="U130" s="196" t="s">
        <v>1977</v>
      </c>
      <c r="V130" s="196" t="s">
        <v>1993</v>
      </c>
      <c r="W130" s="196" t="s">
        <v>226</v>
      </c>
      <c r="X130" s="196">
        <f>138-105</f>
        <v>33</v>
      </c>
      <c r="Y130" s="196" t="s">
        <v>225</v>
      </c>
      <c r="Z130" s="201">
        <f>X130/96</f>
        <v>0.34375</v>
      </c>
      <c r="AA130" s="196">
        <f>X127</f>
        <v>9</v>
      </c>
      <c r="AB130" s="196">
        <f>X128</f>
        <v>25</v>
      </c>
      <c r="AC130" s="198">
        <f>X129</f>
        <v>25</v>
      </c>
      <c r="AD130" s="196" t="s">
        <v>657</v>
      </c>
      <c r="AE130" s="196" t="s">
        <v>1343</v>
      </c>
      <c r="AF130" s="196" t="s">
        <v>656</v>
      </c>
      <c r="AG130" s="198" t="s">
        <v>1343</v>
      </c>
      <c r="AH130" s="196" t="s">
        <v>655</v>
      </c>
      <c r="AI130" s="196" t="s">
        <v>654</v>
      </c>
      <c r="AJ130" s="196" t="s">
        <v>187</v>
      </c>
      <c r="AK130" s="196" t="s">
        <v>187</v>
      </c>
      <c r="AL130" s="198" t="s">
        <v>186</v>
      </c>
      <c r="AM130" s="196" t="s">
        <v>185</v>
      </c>
      <c r="AN130" s="198" t="s">
        <v>653</v>
      </c>
      <c r="AO130" s="178"/>
      <c r="AP130" s="178"/>
      <c r="AQ130" s="178"/>
      <c r="AR130" s="178"/>
      <c r="AS130" s="178"/>
      <c r="AT130" s="178"/>
      <c r="AU130" s="178"/>
      <c r="AV130" s="178"/>
      <c r="AW130" s="178"/>
      <c r="AX130" s="178"/>
      <c r="AY130" s="178"/>
      <c r="AZ130" s="178"/>
      <c r="BA130" s="178"/>
      <c r="BB130" s="178"/>
      <c r="BC130" s="178"/>
      <c r="BD130" s="178"/>
      <c r="BE130" s="178"/>
      <c r="BF130" s="178"/>
      <c r="BG130" s="178"/>
      <c r="BH130" s="178"/>
      <c r="BI130" s="178"/>
      <c r="BJ130" s="178"/>
      <c r="BK130" s="178"/>
      <c r="BL130" s="178"/>
      <c r="BM130" s="178"/>
      <c r="BN130" s="178"/>
      <c r="BO130" s="178"/>
      <c r="BP130" s="178"/>
      <c r="BQ130" s="178"/>
      <c r="BR130" s="178"/>
      <c r="BS130" s="178"/>
      <c r="BT130" s="178"/>
      <c r="BU130" s="178"/>
      <c r="BV130" s="178"/>
      <c r="BW130" s="178"/>
      <c r="BX130" s="178"/>
      <c r="BY130" s="178"/>
      <c r="BZ130" s="178"/>
      <c r="CA130" s="178"/>
      <c r="CB130" s="178"/>
      <c r="CC130" s="178"/>
      <c r="CD130" s="178"/>
      <c r="CE130" s="178"/>
      <c r="CF130" s="178"/>
      <c r="CG130" s="178"/>
      <c r="CH130" s="178"/>
      <c r="CI130" s="178"/>
      <c r="CJ130" s="178"/>
      <c r="CK130" s="178"/>
      <c r="CL130" s="178"/>
      <c r="CM130" s="178"/>
      <c r="CN130" s="178"/>
      <c r="CO130" s="178"/>
      <c r="CP130" s="178"/>
      <c r="CQ130" s="178"/>
      <c r="CR130" s="178"/>
      <c r="CS130" s="178"/>
      <c r="CT130" s="178"/>
      <c r="CU130" s="178"/>
      <c r="CV130" s="178"/>
      <c r="CW130" s="178"/>
      <c r="CX130" s="178"/>
      <c r="CY130" s="178"/>
      <c r="CZ130" s="178"/>
      <c r="DA130" s="178"/>
      <c r="DB130" s="178"/>
      <c r="DC130" s="178"/>
      <c r="DD130" s="178"/>
      <c r="DE130" s="178"/>
      <c r="DF130" s="178"/>
      <c r="DG130" s="178"/>
      <c r="DH130" s="178"/>
      <c r="DI130" s="178"/>
      <c r="DJ130" s="178"/>
      <c r="DK130" s="178"/>
      <c r="DL130" s="178"/>
    </row>
    <row r="132" spans="1:116">
      <c r="P132" s="30" t="s">
        <v>652</v>
      </c>
      <c r="AJ132" s="30" t="s">
        <v>651</v>
      </c>
    </row>
    <row r="133" spans="1:116">
      <c r="P133" s="30" t="s">
        <v>650</v>
      </c>
      <c r="AI133" s="179" t="s">
        <v>649</v>
      </c>
      <c r="AJ133" s="30" t="s">
        <v>648</v>
      </c>
    </row>
    <row r="134" spans="1:116">
      <c r="E134" s="204" t="s">
        <v>647</v>
      </c>
      <c r="P134" s="30" t="s">
        <v>646</v>
      </c>
      <c r="AI134" s="179" t="s">
        <v>645</v>
      </c>
      <c r="AJ134" s="30" t="s">
        <v>644</v>
      </c>
      <c r="AN134" s="204" t="s">
        <v>643</v>
      </c>
    </row>
    <row r="135" spans="1:116" s="203" customFormat="1" ht="22.5">
      <c r="A135" s="177">
        <v>20</v>
      </c>
      <c r="B135" s="196" t="s">
        <v>642</v>
      </c>
      <c r="C135" s="196">
        <v>2007</v>
      </c>
      <c r="D135" s="196" t="s">
        <v>201</v>
      </c>
      <c r="E135" s="198" t="s">
        <v>350</v>
      </c>
      <c r="F135" s="196" t="s">
        <v>199</v>
      </c>
      <c r="G135" s="196">
        <v>69</v>
      </c>
      <c r="H135" s="196" t="s">
        <v>1928</v>
      </c>
      <c r="I135" s="196" t="s">
        <v>197</v>
      </c>
      <c r="J135" s="196" t="s">
        <v>197</v>
      </c>
      <c r="K135" s="196" t="s">
        <v>229</v>
      </c>
      <c r="L135" s="196" t="s">
        <v>197</v>
      </c>
      <c r="M135" s="198" t="s">
        <v>1343</v>
      </c>
      <c r="N135" s="196" t="s">
        <v>197</v>
      </c>
      <c r="O135" s="196" t="s">
        <v>1343</v>
      </c>
      <c r="P135" s="196" t="s">
        <v>641</v>
      </c>
      <c r="Q135" s="196" t="s">
        <v>197</v>
      </c>
      <c r="R135" s="196" t="s">
        <v>197</v>
      </c>
      <c r="S135" s="196" t="s">
        <v>197</v>
      </c>
      <c r="T135" s="198" t="s">
        <v>197</v>
      </c>
      <c r="U135" s="196" t="s">
        <v>1962</v>
      </c>
      <c r="V135" s="196" t="s">
        <v>1986</v>
      </c>
      <c r="W135" s="196" t="s">
        <v>43</v>
      </c>
      <c r="X135" s="196">
        <f>126-100</f>
        <v>26</v>
      </c>
      <c r="Y135" s="196" t="s">
        <v>640</v>
      </c>
      <c r="Z135" s="201">
        <f>X135/48</f>
        <v>0.54166666666666663</v>
      </c>
      <c r="AA135" s="196" t="s">
        <v>1343</v>
      </c>
      <c r="AB135" s="196">
        <f>X135</f>
        <v>26</v>
      </c>
      <c r="AC135" s="198" t="s">
        <v>1343</v>
      </c>
      <c r="AD135" s="196" t="s">
        <v>1343</v>
      </c>
      <c r="AE135" s="196" t="s">
        <v>1343</v>
      </c>
      <c r="AF135" s="196" t="s">
        <v>1343</v>
      </c>
      <c r="AG135" s="198" t="s">
        <v>1343</v>
      </c>
      <c r="AH135" s="196" t="s">
        <v>42</v>
      </c>
      <c r="AI135" s="196" t="s">
        <v>639</v>
      </c>
      <c r="AJ135" s="196" t="s">
        <v>638</v>
      </c>
      <c r="AK135" s="196" t="s">
        <v>187</v>
      </c>
      <c r="AL135" s="198" t="s">
        <v>186</v>
      </c>
      <c r="AM135" s="196" t="s">
        <v>187</v>
      </c>
      <c r="AN135" s="198" t="s">
        <v>637</v>
      </c>
      <c r="AO135" s="179"/>
      <c r="AP135" s="179"/>
      <c r="AQ135" s="179"/>
      <c r="AR135" s="179"/>
      <c r="AS135" s="179"/>
      <c r="AT135" s="179"/>
      <c r="AU135" s="178"/>
      <c r="AV135" s="178"/>
      <c r="AW135" s="178"/>
      <c r="AX135" s="178"/>
      <c r="AY135" s="178"/>
      <c r="AZ135" s="178"/>
      <c r="BA135" s="178"/>
      <c r="BB135" s="178"/>
      <c r="BC135" s="178"/>
      <c r="BD135" s="178"/>
      <c r="BE135" s="178"/>
      <c r="BF135" s="178"/>
      <c r="BG135" s="178"/>
      <c r="BH135" s="178"/>
      <c r="BI135" s="178"/>
      <c r="BJ135" s="178"/>
      <c r="BK135" s="178"/>
      <c r="BL135" s="178"/>
      <c r="BM135" s="178"/>
      <c r="BN135" s="178"/>
      <c r="BO135" s="178"/>
      <c r="BP135" s="178"/>
      <c r="BQ135" s="178"/>
      <c r="BR135" s="178"/>
      <c r="BS135" s="178"/>
      <c r="BT135" s="178"/>
      <c r="BU135" s="178"/>
      <c r="BV135" s="178"/>
      <c r="BW135" s="178"/>
      <c r="BX135" s="178"/>
      <c r="BY135" s="178"/>
      <c r="BZ135" s="178"/>
      <c r="CA135" s="178"/>
      <c r="CB135" s="178"/>
      <c r="CC135" s="178"/>
      <c r="CD135" s="178"/>
      <c r="CE135" s="178"/>
      <c r="CF135" s="178"/>
      <c r="CG135" s="178"/>
      <c r="CH135" s="178"/>
      <c r="CI135" s="178"/>
      <c r="CJ135" s="178"/>
      <c r="CK135" s="178"/>
      <c r="CL135" s="178"/>
      <c r="CM135" s="178"/>
      <c r="CN135" s="178"/>
      <c r="CO135" s="178"/>
      <c r="CP135" s="178"/>
      <c r="CQ135" s="178"/>
      <c r="CR135" s="178"/>
      <c r="CS135" s="178"/>
      <c r="CT135" s="178"/>
      <c r="CU135" s="178"/>
      <c r="CV135" s="178"/>
      <c r="CW135" s="178"/>
      <c r="CX135" s="178"/>
      <c r="CY135" s="178"/>
      <c r="CZ135" s="178"/>
      <c r="DA135" s="178"/>
      <c r="DB135" s="178"/>
      <c r="DC135" s="178"/>
      <c r="DD135" s="178"/>
      <c r="DE135" s="178"/>
      <c r="DF135" s="178"/>
      <c r="DG135" s="178"/>
      <c r="DH135" s="178"/>
      <c r="DI135" s="178"/>
      <c r="DJ135" s="178"/>
      <c r="DK135" s="178"/>
      <c r="DL135" s="178"/>
    </row>
    <row r="137" spans="1:116">
      <c r="V137" s="30" t="s">
        <v>1957</v>
      </c>
      <c r="W137" s="30" t="s">
        <v>434</v>
      </c>
      <c r="X137" s="30">
        <f>107-105</f>
        <v>2</v>
      </c>
      <c r="Y137" s="30" t="s">
        <v>433</v>
      </c>
      <c r="Z137" s="207">
        <f>X137/24</f>
        <v>8.3333333333333329E-2</v>
      </c>
    </row>
    <row r="138" spans="1:116">
      <c r="V138" s="30" t="s">
        <v>1057</v>
      </c>
      <c r="W138" s="30" t="s">
        <v>429</v>
      </c>
      <c r="X138" s="30">
        <f>109-105</f>
        <v>4</v>
      </c>
      <c r="Y138" s="30" t="s">
        <v>241</v>
      </c>
      <c r="Z138" s="207">
        <f>X138/48</f>
        <v>8.3333333333333329E-2</v>
      </c>
    </row>
    <row r="139" spans="1:116">
      <c r="V139" s="30" t="s">
        <v>1950</v>
      </c>
      <c r="W139" s="30" t="s">
        <v>421</v>
      </c>
      <c r="X139" s="30">
        <f>116-105</f>
        <v>11</v>
      </c>
      <c r="Y139" s="30" t="s">
        <v>237</v>
      </c>
      <c r="Z139" s="207">
        <f>X139/72</f>
        <v>0.15277777777777779</v>
      </c>
      <c r="AD139" s="30" t="s">
        <v>636</v>
      </c>
      <c r="AF139" s="30" t="s">
        <v>635</v>
      </c>
      <c r="AG139" s="204" t="s">
        <v>634</v>
      </c>
    </row>
    <row r="140" spans="1:116">
      <c r="V140" s="30" t="s">
        <v>1956</v>
      </c>
      <c r="W140" s="30" t="s">
        <v>413</v>
      </c>
      <c r="X140" s="30">
        <f>122-105</f>
        <v>17</v>
      </c>
      <c r="Y140" s="30" t="s">
        <v>225</v>
      </c>
      <c r="Z140" s="207">
        <f>X140/96</f>
        <v>0.17708333333333334</v>
      </c>
      <c r="AD140" s="30" t="s">
        <v>633</v>
      </c>
    </row>
    <row r="141" spans="1:116">
      <c r="V141" s="30" t="s">
        <v>1986</v>
      </c>
      <c r="W141" s="30" t="s">
        <v>408</v>
      </c>
      <c r="X141" s="30">
        <f>126-105</f>
        <v>21</v>
      </c>
      <c r="Y141" s="30" t="s">
        <v>407</v>
      </c>
      <c r="Z141" s="207">
        <f>X141/120</f>
        <v>0.17499999999999999</v>
      </c>
      <c r="AD141" s="30" t="s">
        <v>632</v>
      </c>
      <c r="AE141" s="30" t="s">
        <v>191</v>
      </c>
      <c r="AF141" s="30" t="s">
        <v>631</v>
      </c>
      <c r="AG141" s="204" t="s">
        <v>630</v>
      </c>
      <c r="AN141" s="204" t="s">
        <v>629</v>
      </c>
    </row>
    <row r="142" spans="1:116">
      <c r="E142" s="204" t="s">
        <v>240</v>
      </c>
      <c r="V142" s="30" t="s">
        <v>1963</v>
      </c>
      <c r="W142" s="30" t="s">
        <v>400</v>
      </c>
      <c r="X142" s="30">
        <f>130-105</f>
        <v>25</v>
      </c>
      <c r="Y142" s="30" t="s">
        <v>399</v>
      </c>
      <c r="Z142" s="207">
        <f>X142/144</f>
        <v>0.1736111111111111</v>
      </c>
      <c r="AD142" s="30" t="s">
        <v>479</v>
      </c>
      <c r="AE142" s="30" t="s">
        <v>191</v>
      </c>
      <c r="AF142" s="30" t="s">
        <v>628</v>
      </c>
      <c r="AG142" s="204" t="s">
        <v>400</v>
      </c>
      <c r="AI142" s="179" t="s">
        <v>627</v>
      </c>
      <c r="AN142" s="204" t="s">
        <v>626</v>
      </c>
    </row>
    <row r="143" spans="1:116">
      <c r="E143" s="204" t="s">
        <v>625</v>
      </c>
      <c r="P143" s="30" t="s">
        <v>624</v>
      </c>
      <c r="V143" s="30" t="s">
        <v>1990</v>
      </c>
      <c r="W143" s="30" t="s">
        <v>623</v>
      </c>
      <c r="X143" s="30">
        <f>133-105</f>
        <v>28</v>
      </c>
      <c r="Y143" s="30" t="s">
        <v>622</v>
      </c>
      <c r="Z143" s="207">
        <f>X143/168</f>
        <v>0.16666666666666666</v>
      </c>
      <c r="AD143" s="30" t="s">
        <v>621</v>
      </c>
      <c r="AE143" s="30" t="s">
        <v>191</v>
      </c>
      <c r="AF143" s="30" t="s">
        <v>620</v>
      </c>
      <c r="AG143" s="204" t="s">
        <v>619</v>
      </c>
      <c r="AI143" s="179" t="s">
        <v>618</v>
      </c>
      <c r="AJ143" s="30" t="s">
        <v>617</v>
      </c>
      <c r="AN143" s="204" t="s">
        <v>616</v>
      </c>
    </row>
    <row r="144" spans="1:116" s="203" customFormat="1" ht="22.5">
      <c r="A144" s="177">
        <v>21</v>
      </c>
      <c r="B144" s="196" t="s">
        <v>615</v>
      </c>
      <c r="C144" s="196">
        <v>2007</v>
      </c>
      <c r="D144" s="196" t="s">
        <v>201</v>
      </c>
      <c r="E144" s="198" t="s">
        <v>614</v>
      </c>
      <c r="F144" s="196" t="s">
        <v>230</v>
      </c>
      <c r="G144" s="196">
        <v>37</v>
      </c>
      <c r="H144" s="196" t="s">
        <v>1272</v>
      </c>
      <c r="I144" s="196" t="s">
        <v>1343</v>
      </c>
      <c r="J144" s="196" t="s">
        <v>187</v>
      </c>
      <c r="K144" s="196" t="s">
        <v>197</v>
      </c>
      <c r="L144" s="196" t="s">
        <v>197</v>
      </c>
      <c r="M144" s="198" t="s">
        <v>1343</v>
      </c>
      <c r="N144" s="196" t="s">
        <v>1343</v>
      </c>
      <c r="O144" s="196" t="s">
        <v>1343</v>
      </c>
      <c r="P144" s="196" t="s">
        <v>613</v>
      </c>
      <c r="Q144" s="196" t="s">
        <v>1343</v>
      </c>
      <c r="R144" s="196" t="s">
        <v>1343</v>
      </c>
      <c r="S144" s="196" t="s">
        <v>197</v>
      </c>
      <c r="T144" s="198" t="s">
        <v>1343</v>
      </c>
      <c r="U144" s="196" t="s">
        <v>1977</v>
      </c>
      <c r="V144" s="196" t="s">
        <v>1972</v>
      </c>
      <c r="W144" s="196" t="s">
        <v>612</v>
      </c>
      <c r="X144" s="196">
        <f>136-105</f>
        <v>31</v>
      </c>
      <c r="Y144" s="196" t="s">
        <v>611</v>
      </c>
      <c r="Z144" s="201">
        <f>X144/192</f>
        <v>0.16145833333333334</v>
      </c>
      <c r="AA144" s="196">
        <f>X137</f>
        <v>2</v>
      </c>
      <c r="AB144" s="196">
        <f>X138</f>
        <v>4</v>
      </c>
      <c r="AC144" s="198">
        <f>X139</f>
        <v>11</v>
      </c>
      <c r="AD144" s="221" t="s">
        <v>610</v>
      </c>
      <c r="AE144" s="196" t="s">
        <v>1343</v>
      </c>
      <c r="AF144" s="196" t="s">
        <v>1343</v>
      </c>
      <c r="AG144" s="198" t="s">
        <v>1343</v>
      </c>
      <c r="AH144" s="196" t="s">
        <v>609</v>
      </c>
      <c r="AI144" s="196" t="s">
        <v>608</v>
      </c>
      <c r="AJ144" s="196" t="s">
        <v>607</v>
      </c>
      <c r="AK144" s="196" t="s">
        <v>187</v>
      </c>
      <c r="AL144" s="198" t="s">
        <v>186</v>
      </c>
      <c r="AM144" s="196" t="s">
        <v>187</v>
      </c>
      <c r="AN144" s="198" t="s">
        <v>606</v>
      </c>
      <c r="AO144" s="178"/>
      <c r="AP144" s="178"/>
      <c r="AQ144" s="178"/>
      <c r="AR144" s="178"/>
      <c r="AS144" s="178"/>
      <c r="AT144" s="178"/>
      <c r="AU144" s="178"/>
      <c r="AV144" s="178"/>
      <c r="AW144" s="178"/>
      <c r="AX144" s="178"/>
      <c r="AY144" s="178"/>
      <c r="AZ144" s="178"/>
      <c r="BA144" s="178"/>
      <c r="BB144" s="178"/>
      <c r="BC144" s="178"/>
      <c r="BD144" s="178"/>
      <c r="BE144" s="178"/>
      <c r="BF144" s="178"/>
      <c r="BG144" s="178"/>
      <c r="BH144" s="178"/>
      <c r="BI144" s="178"/>
      <c r="BJ144" s="178"/>
      <c r="BK144" s="178"/>
      <c r="BL144" s="178"/>
      <c r="BM144" s="178"/>
      <c r="BN144" s="178"/>
      <c r="BO144" s="178"/>
      <c r="BP144" s="178"/>
      <c r="BQ144" s="178"/>
      <c r="BR144" s="178"/>
      <c r="BS144" s="178"/>
      <c r="BT144" s="178"/>
      <c r="BU144" s="178"/>
      <c r="BV144" s="178"/>
      <c r="BW144" s="178"/>
      <c r="BX144" s="178"/>
      <c r="BY144" s="178"/>
      <c r="BZ144" s="178"/>
      <c r="CA144" s="178"/>
      <c r="CB144" s="178"/>
      <c r="CC144" s="178"/>
      <c r="CD144" s="178"/>
      <c r="CE144" s="178"/>
      <c r="CF144" s="178"/>
      <c r="CG144" s="178"/>
      <c r="CH144" s="178"/>
      <c r="CI144" s="178"/>
      <c r="CJ144" s="178"/>
      <c r="CK144" s="178"/>
      <c r="CL144" s="178"/>
      <c r="CM144" s="178"/>
      <c r="CN144" s="178"/>
      <c r="CO144" s="178"/>
      <c r="CP144" s="178"/>
      <c r="CQ144" s="178"/>
      <c r="CR144" s="178"/>
      <c r="CS144" s="178"/>
      <c r="CT144" s="178"/>
      <c r="CU144" s="178"/>
      <c r="CV144" s="178"/>
      <c r="CW144" s="178"/>
      <c r="CX144" s="178"/>
      <c r="CY144" s="178"/>
      <c r="CZ144" s="178"/>
      <c r="DA144" s="178"/>
      <c r="DB144" s="178"/>
      <c r="DC144" s="178"/>
      <c r="DD144" s="178"/>
      <c r="DE144" s="178"/>
      <c r="DF144" s="178"/>
      <c r="DG144" s="178"/>
      <c r="DH144" s="178"/>
      <c r="DI144" s="178"/>
      <c r="DJ144" s="178"/>
      <c r="DK144" s="178"/>
      <c r="DL144" s="178"/>
    </row>
    <row r="145" spans="1:116" s="178" customFormat="1">
      <c r="A145" s="79"/>
      <c r="B145" s="179"/>
      <c r="C145" s="179"/>
      <c r="D145" s="179"/>
      <c r="E145" s="204"/>
      <c r="F145" s="179"/>
      <c r="G145" s="179"/>
      <c r="H145" s="179"/>
      <c r="I145" s="179"/>
      <c r="J145" s="179"/>
      <c r="K145" s="179"/>
      <c r="L145" s="179"/>
      <c r="M145" s="204"/>
      <c r="N145" s="179"/>
      <c r="O145" s="179"/>
      <c r="P145" s="179"/>
      <c r="Q145" s="179"/>
      <c r="R145" s="179"/>
      <c r="S145" s="179"/>
      <c r="T145" s="204"/>
      <c r="U145" s="179"/>
      <c r="V145" s="179"/>
      <c r="W145" s="179"/>
      <c r="X145" s="179"/>
      <c r="Y145" s="179"/>
      <c r="Z145" s="218"/>
      <c r="AA145" s="179"/>
      <c r="AB145" s="179"/>
      <c r="AC145" s="204"/>
      <c r="AD145" s="179"/>
      <c r="AE145" s="179"/>
      <c r="AF145" s="179"/>
      <c r="AG145" s="204"/>
      <c r="AH145" s="179"/>
      <c r="AI145" s="179"/>
      <c r="AJ145" s="179"/>
      <c r="AK145" s="179"/>
      <c r="AL145" s="204"/>
      <c r="AM145" s="179"/>
      <c r="AN145" s="204"/>
    </row>
    <row r="146" spans="1:116" s="178" customFormat="1">
      <c r="A146" s="79"/>
      <c r="B146" s="179"/>
      <c r="C146" s="179"/>
      <c r="D146" s="179"/>
      <c r="E146" s="204"/>
      <c r="F146" s="179"/>
      <c r="G146" s="179"/>
      <c r="H146" s="179"/>
      <c r="I146" s="179"/>
      <c r="J146" s="179"/>
      <c r="K146" s="179"/>
      <c r="L146" s="179"/>
      <c r="M146" s="204"/>
      <c r="N146" s="179"/>
      <c r="O146" s="179"/>
      <c r="P146" s="179"/>
      <c r="Q146" s="179"/>
      <c r="R146" s="179"/>
      <c r="S146" s="179"/>
      <c r="T146" s="204"/>
      <c r="U146" s="179"/>
      <c r="V146" s="179"/>
      <c r="W146" s="179"/>
      <c r="X146" s="179"/>
      <c r="Y146" s="179"/>
      <c r="Z146" s="218"/>
      <c r="AA146" s="179"/>
      <c r="AB146" s="179"/>
      <c r="AC146" s="204"/>
      <c r="AD146" s="179"/>
      <c r="AE146" s="179"/>
      <c r="AF146" s="179"/>
      <c r="AG146" s="204"/>
      <c r="AH146" s="179"/>
      <c r="AI146" s="179"/>
      <c r="AJ146" s="179"/>
      <c r="AK146" s="179"/>
      <c r="AL146" s="204"/>
      <c r="AM146" s="179"/>
      <c r="AN146" s="204" t="s">
        <v>1939</v>
      </c>
    </row>
    <row r="147" spans="1:116" s="178" customFormat="1" ht="22.5">
      <c r="A147" s="79"/>
      <c r="B147" s="179"/>
      <c r="C147" s="179"/>
      <c r="D147" s="179"/>
      <c r="E147" s="204"/>
      <c r="F147" s="179"/>
      <c r="G147" s="179"/>
      <c r="H147" s="179"/>
      <c r="I147" s="179"/>
      <c r="J147" s="179"/>
      <c r="K147" s="179"/>
      <c r="L147" s="179"/>
      <c r="M147" s="204"/>
      <c r="N147" s="179"/>
      <c r="O147" s="179"/>
      <c r="P147" s="179"/>
      <c r="Q147" s="179"/>
      <c r="R147" s="179"/>
      <c r="S147" s="179"/>
      <c r="T147" s="204"/>
      <c r="U147" s="179"/>
      <c r="V147" s="179"/>
      <c r="W147" s="179"/>
      <c r="X147" s="179"/>
      <c r="Y147" s="179"/>
      <c r="Z147" s="218"/>
      <c r="AA147" s="179"/>
      <c r="AB147" s="179"/>
      <c r="AC147" s="204"/>
      <c r="AD147" s="179"/>
      <c r="AE147" s="179"/>
      <c r="AF147" s="179"/>
      <c r="AG147" s="204"/>
      <c r="AH147" s="179"/>
      <c r="AI147" s="179" t="s">
        <v>1940</v>
      </c>
      <c r="AJ147" s="179" t="s">
        <v>605</v>
      </c>
      <c r="AK147" s="179"/>
      <c r="AL147" s="204"/>
      <c r="AM147" s="179"/>
      <c r="AN147" s="204" t="s">
        <v>604</v>
      </c>
    </row>
    <row r="148" spans="1:116" s="178" customFormat="1" ht="22.5">
      <c r="A148" s="79"/>
      <c r="B148" s="179"/>
      <c r="C148" s="179"/>
      <c r="D148" s="179"/>
      <c r="E148" s="204" t="s">
        <v>292</v>
      </c>
      <c r="F148" s="179"/>
      <c r="G148" s="179"/>
      <c r="H148" s="179"/>
      <c r="I148" s="179" t="s">
        <v>1941</v>
      </c>
      <c r="J148" s="179"/>
      <c r="K148" s="179"/>
      <c r="L148" s="179"/>
      <c r="M148" s="204"/>
      <c r="N148" s="179"/>
      <c r="O148" s="179"/>
      <c r="P148" s="179"/>
      <c r="Q148" s="179"/>
      <c r="R148" s="179"/>
      <c r="S148" s="179"/>
      <c r="T148" s="204"/>
      <c r="U148" s="179"/>
      <c r="V148" s="179" t="s">
        <v>1948</v>
      </c>
      <c r="W148" s="179" t="s">
        <v>603</v>
      </c>
      <c r="X148" s="179">
        <f>128-114</f>
        <v>14</v>
      </c>
      <c r="Y148" s="179" t="s">
        <v>603</v>
      </c>
      <c r="Z148" s="218">
        <f>X148/8</f>
        <v>1.75</v>
      </c>
      <c r="AC148" s="180"/>
      <c r="AD148" s="179"/>
      <c r="AE148" s="179"/>
      <c r="AF148" s="179"/>
      <c r="AG148" s="204"/>
      <c r="AH148" s="179"/>
      <c r="AI148" s="179" t="s">
        <v>602</v>
      </c>
      <c r="AJ148" s="179" t="s">
        <v>601</v>
      </c>
      <c r="AK148" s="179"/>
      <c r="AL148" s="204"/>
      <c r="AM148" s="179"/>
      <c r="AN148" s="180" t="s">
        <v>600</v>
      </c>
    </row>
    <row r="149" spans="1:116" s="196" customFormat="1" ht="33.75">
      <c r="A149" s="177">
        <v>22</v>
      </c>
      <c r="B149" s="196" t="s">
        <v>599</v>
      </c>
      <c r="C149" s="196">
        <v>2007</v>
      </c>
      <c r="D149" s="196" t="s">
        <v>201</v>
      </c>
      <c r="E149" s="198" t="s">
        <v>598</v>
      </c>
      <c r="F149" s="196" t="s">
        <v>230</v>
      </c>
      <c r="G149" s="196">
        <v>76</v>
      </c>
      <c r="H149" s="196" t="s">
        <v>1343</v>
      </c>
      <c r="I149" s="196" t="s">
        <v>349</v>
      </c>
      <c r="J149" s="196" t="s">
        <v>1343</v>
      </c>
      <c r="K149" s="196" t="s">
        <v>1343</v>
      </c>
      <c r="L149" s="196" t="s">
        <v>197</v>
      </c>
      <c r="M149" s="198" t="s">
        <v>1343</v>
      </c>
      <c r="N149" s="196" t="s">
        <v>187</v>
      </c>
      <c r="O149" s="196" t="s">
        <v>1343</v>
      </c>
      <c r="P149" s="196" t="s">
        <v>597</v>
      </c>
      <c r="Q149" s="196" t="s">
        <v>197</v>
      </c>
      <c r="R149" s="196" t="s">
        <v>197</v>
      </c>
      <c r="S149" s="196" t="s">
        <v>187</v>
      </c>
      <c r="T149" s="198" t="s">
        <v>197</v>
      </c>
      <c r="U149" s="196" t="s">
        <v>1969</v>
      </c>
      <c r="V149" s="196" t="s">
        <v>1963</v>
      </c>
      <c r="W149" s="196" t="s">
        <v>596</v>
      </c>
      <c r="X149" s="196" t="s">
        <v>548</v>
      </c>
      <c r="Y149" s="196" t="s">
        <v>588</v>
      </c>
      <c r="Z149" s="196" t="s">
        <v>548</v>
      </c>
      <c r="AA149" s="196" t="s">
        <v>1343</v>
      </c>
      <c r="AB149" s="196" t="s">
        <v>1343</v>
      </c>
      <c r="AC149" s="198" t="s">
        <v>1343</v>
      </c>
      <c r="AD149" s="196" t="s">
        <v>1343</v>
      </c>
      <c r="AE149" s="196" t="s">
        <v>1343</v>
      </c>
      <c r="AF149" s="196" t="s">
        <v>1343</v>
      </c>
      <c r="AG149" s="198" t="s">
        <v>1343</v>
      </c>
      <c r="AH149" s="196" t="s">
        <v>25</v>
      </c>
      <c r="AI149" s="196" t="s">
        <v>595</v>
      </c>
      <c r="AJ149" s="196" t="s">
        <v>253</v>
      </c>
      <c r="AK149" s="196" t="s">
        <v>187</v>
      </c>
      <c r="AL149" s="198" t="s">
        <v>186</v>
      </c>
      <c r="AM149" s="196" t="s">
        <v>185</v>
      </c>
      <c r="AN149" s="198" t="s">
        <v>594</v>
      </c>
      <c r="AO149" s="179"/>
      <c r="AP149" s="179"/>
      <c r="AQ149" s="179"/>
      <c r="AR149" s="179"/>
      <c r="AS149" s="179"/>
      <c r="AT149" s="179"/>
      <c r="AU149" s="179"/>
      <c r="AV149" s="179"/>
      <c r="AW149" s="179"/>
      <c r="AX149" s="179"/>
      <c r="AY149" s="179"/>
      <c r="AZ149" s="179"/>
      <c r="BA149" s="179"/>
      <c r="BB149" s="179"/>
      <c r="BC149" s="179"/>
      <c r="BD149" s="179"/>
      <c r="BE149" s="179"/>
      <c r="BF149" s="179"/>
      <c r="BG149" s="179"/>
      <c r="BH149" s="179"/>
      <c r="BI149" s="179"/>
      <c r="BJ149" s="179"/>
      <c r="BK149" s="179"/>
      <c r="BL149" s="179"/>
      <c r="BM149" s="179"/>
      <c r="BN149" s="179"/>
      <c r="BO149" s="179"/>
      <c r="BP149" s="179"/>
      <c r="BQ149" s="179"/>
      <c r="BR149" s="179"/>
      <c r="BS149" s="179"/>
      <c r="BT149" s="179"/>
      <c r="BU149" s="179"/>
      <c r="BV149" s="179"/>
      <c r="BW149" s="179"/>
      <c r="BX149" s="179"/>
      <c r="BY149" s="179"/>
      <c r="BZ149" s="179"/>
      <c r="CA149" s="179"/>
      <c r="CB149" s="179"/>
      <c r="CC149" s="179"/>
      <c r="CD149" s="179"/>
      <c r="CE149" s="179"/>
      <c r="CF149" s="179"/>
      <c r="CG149" s="179"/>
      <c r="CH149" s="179"/>
      <c r="CI149" s="179"/>
      <c r="CJ149" s="179"/>
      <c r="CK149" s="179"/>
      <c r="CL149" s="179"/>
      <c r="CM149" s="179"/>
      <c r="CN149" s="179"/>
      <c r="CO149" s="179"/>
      <c r="CP149" s="179"/>
      <c r="CQ149" s="179"/>
      <c r="CR149" s="179"/>
      <c r="CS149" s="179"/>
      <c r="CT149" s="179"/>
      <c r="CU149" s="179"/>
      <c r="CV149" s="179"/>
      <c r="CW149" s="179"/>
      <c r="CX149" s="179"/>
      <c r="CY149" s="179"/>
      <c r="CZ149" s="179"/>
      <c r="DA149" s="179"/>
      <c r="DB149" s="179"/>
      <c r="DC149" s="179"/>
      <c r="DD149" s="179"/>
      <c r="DE149" s="179"/>
      <c r="DF149" s="179"/>
      <c r="DG149" s="179"/>
      <c r="DH149" s="179"/>
      <c r="DI149" s="179"/>
      <c r="DJ149" s="179"/>
      <c r="DK149" s="179"/>
      <c r="DL149" s="179"/>
    </row>
    <row r="150" spans="1:116">
      <c r="P150" s="30" t="s">
        <v>1039</v>
      </c>
      <c r="AI150" s="179" t="s">
        <v>1044</v>
      </c>
    </row>
    <row r="151" spans="1:116" ht="22.5">
      <c r="E151" s="204" t="s">
        <v>593</v>
      </c>
      <c r="P151" s="30" t="s">
        <v>1040</v>
      </c>
      <c r="AI151" s="179" t="s">
        <v>1045</v>
      </c>
    </row>
    <row r="152" spans="1:116" ht="22.5">
      <c r="D152" s="30" t="s">
        <v>584</v>
      </c>
      <c r="E152" s="204" t="s">
        <v>592</v>
      </c>
      <c r="P152" s="30" t="s">
        <v>1041</v>
      </c>
      <c r="V152" s="30" t="s">
        <v>1994</v>
      </c>
      <c r="W152" s="30" t="s">
        <v>193</v>
      </c>
      <c r="X152" s="30">
        <f>121-109</f>
        <v>12</v>
      </c>
      <c r="Y152" s="30" t="s">
        <v>193</v>
      </c>
      <c r="Z152" s="30" t="s">
        <v>1343</v>
      </c>
      <c r="AI152" s="179" t="s">
        <v>1046</v>
      </c>
      <c r="AN152" s="204" t="s">
        <v>1049</v>
      </c>
    </row>
    <row r="153" spans="1:116" s="203" customFormat="1">
      <c r="A153" s="177">
        <v>23</v>
      </c>
      <c r="B153" s="223" t="s">
        <v>591</v>
      </c>
      <c r="C153" s="196">
        <v>2006</v>
      </c>
      <c r="D153" s="196" t="s">
        <v>201</v>
      </c>
      <c r="E153" s="198" t="s">
        <v>590</v>
      </c>
      <c r="F153" s="196" t="s">
        <v>230</v>
      </c>
      <c r="G153" s="196">
        <v>58</v>
      </c>
      <c r="H153" s="196" t="s">
        <v>1343</v>
      </c>
      <c r="I153" s="196" t="s">
        <v>1343</v>
      </c>
      <c r="J153" s="196" t="s">
        <v>1343</v>
      </c>
      <c r="K153" s="196" t="s">
        <v>1343</v>
      </c>
      <c r="L153" s="196" t="s">
        <v>197</v>
      </c>
      <c r="M153" s="198" t="s">
        <v>1343</v>
      </c>
      <c r="N153" s="196" t="s">
        <v>1343</v>
      </c>
      <c r="O153" s="196" t="s">
        <v>1343</v>
      </c>
      <c r="P153" s="196" t="s">
        <v>1042</v>
      </c>
      <c r="Q153" s="196" t="s">
        <v>187</v>
      </c>
      <c r="R153" s="196" t="s">
        <v>197</v>
      </c>
      <c r="S153" s="196" t="s">
        <v>197</v>
      </c>
      <c r="T153" s="198" t="s">
        <v>197</v>
      </c>
      <c r="U153" s="196" t="s">
        <v>1057</v>
      </c>
      <c r="V153" s="196" t="s">
        <v>1993</v>
      </c>
      <c r="W153" s="196" t="s">
        <v>589</v>
      </c>
      <c r="X153" s="196">
        <f>138-121</f>
        <v>17</v>
      </c>
      <c r="Y153" s="196" t="s">
        <v>193</v>
      </c>
      <c r="Z153" s="201" t="s">
        <v>1343</v>
      </c>
      <c r="AA153" s="196">
        <f>X152</f>
        <v>12</v>
      </c>
      <c r="AB153" s="196">
        <f>138-109</f>
        <v>29</v>
      </c>
      <c r="AC153" s="198" t="s">
        <v>1343</v>
      </c>
      <c r="AD153" s="196" t="s">
        <v>205</v>
      </c>
      <c r="AE153" s="196" t="s">
        <v>191</v>
      </c>
      <c r="AF153" s="196" t="s">
        <v>1043</v>
      </c>
      <c r="AG153" s="198" t="s">
        <v>1343</v>
      </c>
      <c r="AH153" s="196" t="s">
        <v>38</v>
      </c>
      <c r="AI153" s="196" t="s">
        <v>1047</v>
      </c>
      <c r="AJ153" s="196" t="s">
        <v>1048</v>
      </c>
      <c r="AK153" s="196" t="s">
        <v>187</v>
      </c>
      <c r="AL153" s="198" t="s">
        <v>186</v>
      </c>
      <c r="AM153" s="196" t="s">
        <v>185</v>
      </c>
      <c r="AN153" s="198" t="s">
        <v>1050</v>
      </c>
      <c r="AO153" s="178"/>
      <c r="AP153" s="178"/>
      <c r="AQ153" s="178"/>
      <c r="AR153" s="178"/>
      <c r="AS153" s="178"/>
      <c r="AT153" s="178"/>
      <c r="AU153" s="178"/>
      <c r="AV153" s="178"/>
      <c r="AW153" s="178"/>
      <c r="AX153" s="178"/>
      <c r="AY153" s="178"/>
      <c r="AZ153" s="178"/>
      <c r="BA153" s="178"/>
      <c r="BB153" s="178"/>
      <c r="BC153" s="178"/>
      <c r="BD153" s="178"/>
      <c r="BE153" s="178"/>
      <c r="BF153" s="178"/>
      <c r="BG153" s="178"/>
      <c r="BH153" s="178"/>
      <c r="BI153" s="178"/>
      <c r="BJ153" s="178"/>
      <c r="BK153" s="178"/>
      <c r="BL153" s="178"/>
      <c r="BM153" s="178"/>
      <c r="BN153" s="178"/>
      <c r="BO153" s="178"/>
      <c r="BP153" s="178"/>
      <c r="BQ153" s="178"/>
      <c r="BR153" s="178"/>
      <c r="BS153" s="178"/>
      <c r="BT153" s="178"/>
      <c r="BU153" s="178"/>
      <c r="BV153" s="178"/>
      <c r="BW153" s="178"/>
      <c r="BX153" s="178"/>
      <c r="BY153" s="178"/>
      <c r="BZ153" s="178"/>
      <c r="CA153" s="178"/>
      <c r="CB153" s="178"/>
      <c r="CC153" s="178"/>
      <c r="CD153" s="178"/>
      <c r="CE153" s="178"/>
      <c r="CF153" s="178"/>
      <c r="CG153" s="178"/>
      <c r="CH153" s="178"/>
      <c r="CI153" s="178"/>
      <c r="CJ153" s="178"/>
      <c r="CK153" s="178"/>
      <c r="CL153" s="178"/>
      <c r="CM153" s="178"/>
      <c r="CN153" s="178"/>
      <c r="CO153" s="178"/>
      <c r="CP153" s="178"/>
      <c r="CQ153" s="178"/>
      <c r="CR153" s="178"/>
      <c r="CS153" s="178"/>
      <c r="CT153" s="178"/>
      <c r="CU153" s="178"/>
      <c r="CV153" s="178"/>
      <c r="CW153" s="178"/>
      <c r="CX153" s="178"/>
      <c r="CY153" s="178"/>
      <c r="CZ153" s="178"/>
      <c r="DA153" s="178"/>
      <c r="DB153" s="178"/>
      <c r="DC153" s="178"/>
      <c r="DD153" s="178"/>
      <c r="DE153" s="178"/>
      <c r="DF153" s="178"/>
      <c r="DG153" s="178"/>
      <c r="DH153" s="178"/>
      <c r="DI153" s="178"/>
      <c r="DJ153" s="178"/>
      <c r="DK153" s="178"/>
      <c r="DL153" s="178"/>
    </row>
    <row r="155" spans="1:116">
      <c r="AN155" s="204" t="s">
        <v>587</v>
      </c>
    </row>
    <row r="156" spans="1:116">
      <c r="P156" s="30" t="s">
        <v>586</v>
      </c>
      <c r="AN156" s="204" t="s">
        <v>585</v>
      </c>
    </row>
    <row r="157" spans="1:116" ht="22.5">
      <c r="D157" s="30" t="s">
        <v>584</v>
      </c>
      <c r="E157" s="204" t="s">
        <v>583</v>
      </c>
      <c r="P157" s="30" t="s">
        <v>582</v>
      </c>
      <c r="W157" s="30" t="s">
        <v>581</v>
      </c>
      <c r="AD157" s="30" t="s">
        <v>580</v>
      </c>
      <c r="AE157" s="30" t="s">
        <v>191</v>
      </c>
      <c r="AF157" s="30" t="s">
        <v>1343</v>
      </c>
      <c r="AG157" s="204" t="s">
        <v>1343</v>
      </c>
      <c r="AH157" s="179" t="s">
        <v>1942</v>
      </c>
      <c r="AI157" s="179" t="s">
        <v>579</v>
      </c>
      <c r="AN157" s="204" t="s">
        <v>578</v>
      </c>
    </row>
    <row r="158" spans="1:116" s="203" customFormat="1">
      <c r="A158" s="177">
        <v>24</v>
      </c>
      <c r="B158" s="196" t="s">
        <v>577</v>
      </c>
      <c r="C158" s="196">
        <v>2005</v>
      </c>
      <c r="D158" s="196" t="s">
        <v>201</v>
      </c>
      <c r="E158" s="198" t="s">
        <v>576</v>
      </c>
      <c r="F158" s="196" t="s">
        <v>230</v>
      </c>
      <c r="G158" s="196">
        <v>79</v>
      </c>
      <c r="H158" s="196" t="s">
        <v>1343</v>
      </c>
      <c r="I158" s="196" t="s">
        <v>1343</v>
      </c>
      <c r="J158" s="196" t="s">
        <v>197</v>
      </c>
      <c r="K158" s="196" t="s">
        <v>187</v>
      </c>
      <c r="L158" s="196" t="s">
        <v>197</v>
      </c>
      <c r="M158" s="198" t="s">
        <v>197</v>
      </c>
      <c r="N158" s="196" t="s">
        <v>187</v>
      </c>
      <c r="O158" s="196" t="s">
        <v>187</v>
      </c>
      <c r="P158" s="196" t="s">
        <v>575</v>
      </c>
      <c r="Q158" s="196" t="s">
        <v>187</v>
      </c>
      <c r="R158" s="196" t="s">
        <v>187</v>
      </c>
      <c r="S158" s="196" t="s">
        <v>187</v>
      </c>
      <c r="T158" s="198" t="s">
        <v>1343</v>
      </c>
      <c r="U158" s="196" t="s">
        <v>1954</v>
      </c>
      <c r="V158" s="196" t="s">
        <v>1970</v>
      </c>
      <c r="W158" s="196" t="s">
        <v>297</v>
      </c>
      <c r="X158" s="196">
        <f>132-108</f>
        <v>24</v>
      </c>
      <c r="Y158" s="196" t="s">
        <v>574</v>
      </c>
      <c r="Z158" s="196">
        <f>X158/12</f>
        <v>2</v>
      </c>
      <c r="AA158" s="196" t="s">
        <v>1343</v>
      </c>
      <c r="AB158" s="196" t="s">
        <v>1343</v>
      </c>
      <c r="AC158" s="198" t="s">
        <v>1343</v>
      </c>
      <c r="AD158" s="196" t="s">
        <v>1343</v>
      </c>
      <c r="AE158" s="196" t="s">
        <v>1343</v>
      </c>
      <c r="AF158" s="196" t="s">
        <v>1343</v>
      </c>
      <c r="AG158" s="198" t="s">
        <v>1343</v>
      </c>
      <c r="AH158" s="221" t="s">
        <v>573</v>
      </c>
      <c r="AI158" s="196" t="s">
        <v>572</v>
      </c>
      <c r="AJ158" s="196" t="s">
        <v>187</v>
      </c>
      <c r="AK158" s="196" t="s">
        <v>187</v>
      </c>
      <c r="AL158" s="198" t="s">
        <v>186</v>
      </c>
      <c r="AM158" s="196" t="s">
        <v>185</v>
      </c>
      <c r="AN158" s="198" t="s">
        <v>571</v>
      </c>
      <c r="AO158" s="178"/>
      <c r="AP158" s="178"/>
      <c r="AQ158" s="178"/>
      <c r="AR158" s="178"/>
      <c r="AS158" s="178"/>
      <c r="AT158" s="178"/>
      <c r="AU158" s="178"/>
      <c r="AV158" s="178"/>
      <c r="AW158" s="178"/>
      <c r="AX158" s="178"/>
      <c r="AY158" s="178"/>
      <c r="AZ158" s="178"/>
      <c r="BA158" s="178"/>
      <c r="BB158" s="178"/>
      <c r="BC158" s="178"/>
      <c r="BD158" s="178"/>
      <c r="BE158" s="178"/>
      <c r="BF158" s="178"/>
      <c r="BG158" s="178"/>
      <c r="BH158" s="178"/>
      <c r="BI158" s="178"/>
      <c r="BJ158" s="178"/>
      <c r="BK158" s="178"/>
      <c r="BL158" s="178"/>
      <c r="BM158" s="178"/>
      <c r="BN158" s="178"/>
      <c r="BO158" s="178"/>
      <c r="BP158" s="178"/>
      <c r="BQ158" s="178"/>
      <c r="BR158" s="178"/>
      <c r="BS158" s="178"/>
      <c r="BT158" s="178"/>
      <c r="BU158" s="178"/>
      <c r="BV158" s="178"/>
      <c r="BW158" s="178"/>
      <c r="BX158" s="178"/>
      <c r="BY158" s="178"/>
      <c r="BZ158" s="178"/>
      <c r="CA158" s="178"/>
      <c r="CB158" s="178"/>
      <c r="CC158" s="178"/>
      <c r="CD158" s="178"/>
      <c r="CE158" s="178"/>
      <c r="CF158" s="178"/>
      <c r="CG158" s="178"/>
      <c r="CH158" s="178"/>
      <c r="CI158" s="178"/>
      <c r="CJ158" s="178"/>
      <c r="CK158" s="178"/>
      <c r="CL158" s="178"/>
      <c r="CM158" s="178"/>
      <c r="CN158" s="178"/>
      <c r="CO158" s="178"/>
      <c r="CP158" s="178"/>
      <c r="CQ158" s="178"/>
      <c r="CR158" s="178"/>
      <c r="CS158" s="178"/>
      <c r="CT158" s="178"/>
      <c r="CU158" s="178"/>
      <c r="CV158" s="178"/>
      <c r="CW158" s="178"/>
      <c r="CX158" s="178"/>
      <c r="CY158" s="178"/>
      <c r="CZ158" s="178"/>
      <c r="DA158" s="178"/>
      <c r="DB158" s="178"/>
      <c r="DC158" s="178"/>
      <c r="DD158" s="178"/>
      <c r="DE158" s="178"/>
      <c r="DF158" s="178"/>
      <c r="DG158" s="178"/>
      <c r="DH158" s="178"/>
      <c r="DI158" s="178"/>
      <c r="DJ158" s="178"/>
      <c r="DK158" s="178"/>
      <c r="DL158" s="178"/>
    </row>
    <row r="160" spans="1:116">
      <c r="P160" s="30" t="s">
        <v>570</v>
      </c>
      <c r="AI160" s="179" t="s">
        <v>569</v>
      </c>
    </row>
    <row r="161" spans="1:116">
      <c r="P161" s="30" t="s">
        <v>568</v>
      </c>
      <c r="AI161" s="179" t="s">
        <v>567</v>
      </c>
      <c r="AJ161" s="30" t="s">
        <v>566</v>
      </c>
      <c r="AN161" s="204" t="s">
        <v>565</v>
      </c>
    </row>
    <row r="162" spans="1:116">
      <c r="P162" s="30" t="s">
        <v>564</v>
      </c>
      <c r="AD162" s="30" t="s">
        <v>563</v>
      </c>
      <c r="AE162" s="30" t="s">
        <v>562</v>
      </c>
      <c r="AF162" s="30" t="s">
        <v>1343</v>
      </c>
      <c r="AG162" s="204" t="s">
        <v>561</v>
      </c>
      <c r="AI162" s="179" t="s">
        <v>560</v>
      </c>
      <c r="AJ162" s="30" t="s">
        <v>559</v>
      </c>
      <c r="AN162" s="204" t="s">
        <v>558</v>
      </c>
    </row>
    <row r="163" spans="1:116">
      <c r="P163" s="179" t="s">
        <v>557</v>
      </c>
      <c r="V163" s="30" t="s">
        <v>1995</v>
      </c>
      <c r="W163" s="30" t="s">
        <v>43</v>
      </c>
      <c r="X163" s="30">
        <f>130-115</f>
        <v>15</v>
      </c>
      <c r="Y163" s="30" t="s">
        <v>241</v>
      </c>
      <c r="Z163" s="207">
        <f>X163/48</f>
        <v>0.3125</v>
      </c>
      <c r="AD163" s="30" t="s">
        <v>224</v>
      </c>
      <c r="AE163" s="30" t="s">
        <v>191</v>
      </c>
      <c r="AF163" s="30" t="s">
        <v>1343</v>
      </c>
      <c r="AG163" s="204" t="s">
        <v>1343</v>
      </c>
      <c r="AI163" s="179" t="s">
        <v>556</v>
      </c>
      <c r="AJ163" s="30" t="s">
        <v>555</v>
      </c>
      <c r="AN163" s="204" t="s">
        <v>554</v>
      </c>
    </row>
    <row r="164" spans="1:116" s="203" customFormat="1" ht="22.5">
      <c r="A164" s="177">
        <v>25</v>
      </c>
      <c r="B164" s="196" t="s">
        <v>553</v>
      </c>
      <c r="C164" s="196">
        <v>2005</v>
      </c>
      <c r="D164" s="196" t="s">
        <v>201</v>
      </c>
      <c r="E164" s="198" t="s">
        <v>350</v>
      </c>
      <c r="F164" s="196" t="s">
        <v>230</v>
      </c>
      <c r="G164" s="196">
        <v>44</v>
      </c>
      <c r="H164" s="196" t="s">
        <v>1343</v>
      </c>
      <c r="I164" s="196" t="s">
        <v>1343</v>
      </c>
      <c r="J164" s="196" t="s">
        <v>1343</v>
      </c>
      <c r="K164" s="196" t="s">
        <v>552</v>
      </c>
      <c r="L164" s="196" t="s">
        <v>197</v>
      </c>
      <c r="M164" s="198" t="s">
        <v>187</v>
      </c>
      <c r="N164" s="196" t="s">
        <v>1343</v>
      </c>
      <c r="O164" s="196" t="s">
        <v>1343</v>
      </c>
      <c r="P164" s="196" t="s">
        <v>551</v>
      </c>
      <c r="Q164" s="196" t="s">
        <v>187</v>
      </c>
      <c r="R164" s="196" t="s">
        <v>197</v>
      </c>
      <c r="S164" s="196" t="s">
        <v>187</v>
      </c>
      <c r="T164" s="198" t="s">
        <v>1343</v>
      </c>
      <c r="U164" s="196" t="s">
        <v>1996</v>
      </c>
      <c r="V164" s="196" t="s">
        <v>1997</v>
      </c>
      <c r="W164" s="196" t="s">
        <v>550</v>
      </c>
      <c r="X164" s="196" t="s">
        <v>548</v>
      </c>
      <c r="Y164" s="196" t="s">
        <v>549</v>
      </c>
      <c r="Z164" s="201" t="s">
        <v>548</v>
      </c>
      <c r="AA164" s="196" t="s">
        <v>1343</v>
      </c>
      <c r="AB164" s="196">
        <v>15</v>
      </c>
      <c r="AC164" s="198" t="s">
        <v>1343</v>
      </c>
      <c r="AD164" s="196" t="s">
        <v>547</v>
      </c>
      <c r="AE164" s="196" t="s">
        <v>1343</v>
      </c>
      <c r="AF164" s="196" t="s">
        <v>1343</v>
      </c>
      <c r="AG164" s="198" t="s">
        <v>1343</v>
      </c>
      <c r="AH164" s="196" t="s">
        <v>546</v>
      </c>
      <c r="AI164" s="196" t="s">
        <v>545</v>
      </c>
      <c r="AJ164" s="196" t="s">
        <v>544</v>
      </c>
      <c r="AK164" s="196" t="s">
        <v>187</v>
      </c>
      <c r="AL164" s="198" t="s">
        <v>186</v>
      </c>
      <c r="AM164" s="196" t="s">
        <v>185</v>
      </c>
      <c r="AN164" s="198" t="s">
        <v>543</v>
      </c>
      <c r="AO164" s="178"/>
      <c r="AP164" s="178"/>
      <c r="AQ164" s="178"/>
      <c r="AR164" s="178"/>
      <c r="AS164" s="178"/>
      <c r="AT164" s="178"/>
      <c r="AU164" s="178"/>
      <c r="AV164" s="178"/>
      <c r="AW164" s="178"/>
      <c r="AX164" s="178"/>
      <c r="AY164" s="178"/>
      <c r="AZ164" s="178"/>
      <c r="BA164" s="178"/>
      <c r="BB164" s="178"/>
      <c r="BC164" s="178"/>
      <c r="BD164" s="178"/>
      <c r="BE164" s="178"/>
      <c r="BF164" s="178"/>
      <c r="BG164" s="178"/>
      <c r="BH164" s="178"/>
      <c r="BI164" s="178"/>
      <c r="BJ164" s="178"/>
      <c r="BK164" s="178"/>
      <c r="BL164" s="178"/>
      <c r="BM164" s="178"/>
      <c r="BN164" s="178"/>
      <c r="BO164" s="178"/>
      <c r="BP164" s="178"/>
      <c r="BQ164" s="178"/>
      <c r="BR164" s="178"/>
      <c r="BS164" s="178"/>
      <c r="BT164" s="178"/>
      <c r="BU164" s="178"/>
      <c r="BV164" s="178"/>
      <c r="BW164" s="178"/>
      <c r="BX164" s="178"/>
      <c r="BY164" s="178"/>
      <c r="BZ164" s="178"/>
      <c r="CA164" s="178"/>
      <c r="CB164" s="178"/>
      <c r="CC164" s="178"/>
      <c r="CD164" s="178"/>
      <c r="CE164" s="178"/>
      <c r="CF164" s="178"/>
      <c r="CG164" s="178"/>
      <c r="CH164" s="178"/>
      <c r="CI164" s="178"/>
      <c r="CJ164" s="178"/>
      <c r="CK164" s="178"/>
      <c r="CL164" s="178"/>
      <c r="CM164" s="178"/>
      <c r="CN164" s="178"/>
      <c r="CO164" s="178"/>
      <c r="CP164" s="178"/>
      <c r="CQ164" s="178"/>
      <c r="CR164" s="178"/>
      <c r="CS164" s="178"/>
      <c r="CT164" s="178"/>
      <c r="CU164" s="178"/>
      <c r="CV164" s="178"/>
      <c r="CW164" s="178"/>
      <c r="CX164" s="178"/>
      <c r="CY164" s="178"/>
      <c r="CZ164" s="178"/>
      <c r="DA164" s="178"/>
      <c r="DB164" s="178"/>
      <c r="DC164" s="178"/>
      <c r="DD164" s="178"/>
      <c r="DE164" s="178"/>
      <c r="DF164" s="178"/>
      <c r="DG164" s="178"/>
      <c r="DH164" s="178"/>
      <c r="DI164" s="178"/>
      <c r="DJ164" s="178"/>
      <c r="DK164" s="178"/>
      <c r="DL164" s="178"/>
    </row>
    <row r="166" spans="1:116">
      <c r="P166" s="30" t="s">
        <v>542</v>
      </c>
    </row>
    <row r="167" spans="1:116">
      <c r="P167" s="30" t="s">
        <v>541</v>
      </c>
      <c r="AD167" s="193" t="s">
        <v>540</v>
      </c>
      <c r="AE167" s="179" t="s">
        <v>1343</v>
      </c>
      <c r="AF167" s="179" t="s">
        <v>1343</v>
      </c>
      <c r="AG167" s="204" t="s">
        <v>1343</v>
      </c>
    </row>
    <row r="168" spans="1:116">
      <c r="P168" s="30" t="s">
        <v>539</v>
      </c>
      <c r="AD168" s="193" t="s">
        <v>538</v>
      </c>
      <c r="AE168" s="179" t="s">
        <v>191</v>
      </c>
      <c r="AF168" s="179" t="s">
        <v>537</v>
      </c>
      <c r="AG168" s="204" t="s">
        <v>534</v>
      </c>
    </row>
    <row r="169" spans="1:116" ht="22.5">
      <c r="O169" s="30" t="s">
        <v>536</v>
      </c>
      <c r="P169" s="30" t="s">
        <v>535</v>
      </c>
      <c r="V169" s="30" t="s">
        <v>1998</v>
      </c>
      <c r="W169" s="30" t="s">
        <v>534</v>
      </c>
      <c r="X169" s="30">
        <f>115-109</f>
        <v>6</v>
      </c>
      <c r="Y169" s="30" t="s">
        <v>534</v>
      </c>
      <c r="Z169" s="30">
        <f>X169/6</f>
        <v>1</v>
      </c>
      <c r="AD169" s="226" t="s">
        <v>533</v>
      </c>
      <c r="AE169" s="179" t="s">
        <v>1343</v>
      </c>
      <c r="AF169" s="179" t="s">
        <v>1343</v>
      </c>
      <c r="AG169" s="204" t="s">
        <v>1343</v>
      </c>
      <c r="AI169" s="179" t="s">
        <v>532</v>
      </c>
    </row>
    <row r="170" spans="1:116" ht="22.5">
      <c r="O170" s="30" t="s">
        <v>531</v>
      </c>
      <c r="P170" s="30" t="s">
        <v>530</v>
      </c>
      <c r="V170" s="30" t="s">
        <v>1974</v>
      </c>
      <c r="W170" s="30" t="s">
        <v>289</v>
      </c>
      <c r="X170" s="30">
        <f>120-109</f>
        <v>11</v>
      </c>
      <c r="Y170" s="30" t="s">
        <v>289</v>
      </c>
      <c r="Z170" s="207">
        <f>X170/16</f>
        <v>0.6875</v>
      </c>
      <c r="AD170" s="193" t="s">
        <v>529</v>
      </c>
      <c r="AE170" s="179" t="s">
        <v>191</v>
      </c>
      <c r="AF170" s="179" t="s">
        <v>1343</v>
      </c>
      <c r="AG170" s="204" t="s">
        <v>1343</v>
      </c>
      <c r="AI170" s="179" t="s">
        <v>528</v>
      </c>
      <c r="AN170" s="204" t="s">
        <v>527</v>
      </c>
    </row>
    <row r="171" spans="1:116" s="203" customFormat="1" ht="22.5">
      <c r="A171" s="177">
        <v>26</v>
      </c>
      <c r="B171" s="196" t="s">
        <v>526</v>
      </c>
      <c r="C171" s="196">
        <v>2005</v>
      </c>
      <c r="D171" s="196" t="s">
        <v>201</v>
      </c>
      <c r="E171" s="198" t="s">
        <v>231</v>
      </c>
      <c r="F171" s="196" t="s">
        <v>230</v>
      </c>
      <c r="G171" s="196">
        <v>37</v>
      </c>
      <c r="H171" s="196" t="s">
        <v>1929</v>
      </c>
      <c r="I171" s="196" t="s">
        <v>1343</v>
      </c>
      <c r="J171" s="196" t="s">
        <v>1343</v>
      </c>
      <c r="K171" s="196" t="s">
        <v>1343</v>
      </c>
      <c r="L171" s="196" t="s">
        <v>197</v>
      </c>
      <c r="M171" s="198" t="s">
        <v>1343</v>
      </c>
      <c r="N171" s="196" t="s">
        <v>1343</v>
      </c>
      <c r="O171" s="196" t="s">
        <v>525</v>
      </c>
      <c r="P171" s="196" t="s">
        <v>524</v>
      </c>
      <c r="Q171" s="196" t="s">
        <v>197</v>
      </c>
      <c r="R171" s="196" t="s">
        <v>197</v>
      </c>
      <c r="S171" s="196" t="s">
        <v>197</v>
      </c>
      <c r="T171" s="198" t="s">
        <v>197</v>
      </c>
      <c r="U171" s="196" t="s">
        <v>1999</v>
      </c>
      <c r="V171" s="196" t="s">
        <v>1981</v>
      </c>
      <c r="W171" s="196" t="s">
        <v>523</v>
      </c>
      <c r="X171" s="196">
        <f>124-109</f>
        <v>15</v>
      </c>
      <c r="Y171" s="196" t="s">
        <v>523</v>
      </c>
      <c r="Z171" s="201">
        <f>X171/28</f>
        <v>0.5357142857142857</v>
      </c>
      <c r="AA171" s="196" t="s">
        <v>1343</v>
      </c>
      <c r="AB171" s="196" t="s">
        <v>1343</v>
      </c>
      <c r="AC171" s="198" t="s">
        <v>1343</v>
      </c>
      <c r="AD171" s="221"/>
      <c r="AE171" s="196"/>
      <c r="AF171" s="196"/>
      <c r="AG171" s="198" t="s">
        <v>522</v>
      </c>
      <c r="AH171" s="196" t="s">
        <v>521</v>
      </c>
      <c r="AI171" s="196" t="s">
        <v>520</v>
      </c>
      <c r="AJ171" s="196" t="s">
        <v>187</v>
      </c>
      <c r="AK171" s="196" t="s">
        <v>187</v>
      </c>
      <c r="AL171" s="198" t="s">
        <v>186</v>
      </c>
      <c r="AM171" s="196" t="s">
        <v>187</v>
      </c>
      <c r="AN171" s="198" t="s">
        <v>519</v>
      </c>
      <c r="AO171" s="178"/>
      <c r="AP171" s="178"/>
      <c r="AQ171" s="178"/>
      <c r="AR171" s="178"/>
      <c r="AS171" s="178"/>
      <c r="AT171" s="178"/>
      <c r="AU171" s="178"/>
      <c r="AV171" s="178"/>
      <c r="AW171" s="178"/>
      <c r="AX171" s="178"/>
      <c r="AY171" s="178"/>
      <c r="AZ171" s="178"/>
      <c r="BA171" s="178"/>
      <c r="BB171" s="178"/>
      <c r="BC171" s="178"/>
      <c r="BD171" s="178"/>
      <c r="BE171" s="178"/>
      <c r="BF171" s="178"/>
      <c r="BG171" s="178"/>
      <c r="BH171" s="178"/>
      <c r="BI171" s="178"/>
      <c r="BJ171" s="178"/>
      <c r="BK171" s="178"/>
      <c r="BL171" s="178"/>
      <c r="BM171" s="178"/>
      <c r="BN171" s="178"/>
      <c r="BO171" s="178"/>
      <c r="BP171" s="178"/>
      <c r="BQ171" s="178"/>
      <c r="BR171" s="178"/>
      <c r="BS171" s="178"/>
      <c r="BT171" s="178"/>
      <c r="BU171" s="178"/>
      <c r="BV171" s="178"/>
      <c r="BW171" s="178"/>
      <c r="BX171" s="178"/>
      <c r="BY171" s="178"/>
      <c r="BZ171" s="178"/>
      <c r="CA171" s="178"/>
      <c r="CB171" s="178"/>
      <c r="CC171" s="178"/>
      <c r="CD171" s="178"/>
      <c r="CE171" s="178"/>
      <c r="CF171" s="178"/>
      <c r="CG171" s="178"/>
      <c r="CH171" s="178"/>
      <c r="CI171" s="178"/>
      <c r="CJ171" s="178"/>
      <c r="CK171" s="178"/>
      <c r="CL171" s="178"/>
      <c r="CM171" s="178"/>
      <c r="CN171" s="178"/>
      <c r="CO171" s="178"/>
      <c r="CP171" s="178"/>
      <c r="CQ171" s="178"/>
      <c r="CR171" s="178"/>
      <c r="CS171" s="178"/>
      <c r="CT171" s="178"/>
      <c r="CU171" s="178"/>
      <c r="CV171" s="178"/>
      <c r="CW171" s="178"/>
      <c r="CX171" s="178"/>
      <c r="CY171" s="178"/>
      <c r="CZ171" s="178"/>
      <c r="DA171" s="178"/>
      <c r="DB171" s="178"/>
      <c r="DC171" s="178"/>
      <c r="DD171" s="178"/>
      <c r="DE171" s="178"/>
      <c r="DF171" s="178"/>
      <c r="DG171" s="178"/>
      <c r="DH171" s="178"/>
      <c r="DI171" s="178"/>
      <c r="DJ171" s="178"/>
      <c r="DK171" s="178"/>
      <c r="DL171" s="178"/>
    </row>
    <row r="173" spans="1:116">
      <c r="AD173" s="30" t="s">
        <v>518</v>
      </c>
      <c r="AE173" s="30" t="s">
        <v>191</v>
      </c>
      <c r="AF173" s="30" t="s">
        <v>1343</v>
      </c>
      <c r="AG173" s="204" t="s">
        <v>1343</v>
      </c>
    </row>
    <row r="174" spans="1:116">
      <c r="P174" s="30" t="s">
        <v>517</v>
      </c>
      <c r="AD174" s="30" t="s">
        <v>516</v>
      </c>
      <c r="AE174" s="30" t="s">
        <v>191</v>
      </c>
      <c r="AF174" s="30" t="s">
        <v>1343</v>
      </c>
      <c r="AG174" s="204" t="s">
        <v>1343</v>
      </c>
    </row>
    <row r="175" spans="1:116" ht="22.5">
      <c r="E175" s="204" t="s">
        <v>515</v>
      </c>
      <c r="P175" s="30" t="s">
        <v>514</v>
      </c>
      <c r="AD175" s="30" t="s">
        <v>513</v>
      </c>
      <c r="AE175" s="30" t="s">
        <v>191</v>
      </c>
      <c r="AF175" s="30" t="s">
        <v>1343</v>
      </c>
      <c r="AG175" s="204" t="s">
        <v>1343</v>
      </c>
      <c r="AI175" s="178" t="s">
        <v>512</v>
      </c>
      <c r="AN175" s="204" t="s">
        <v>511</v>
      </c>
    </row>
    <row r="176" spans="1:116" ht="22.5">
      <c r="E176" s="204" t="s">
        <v>510</v>
      </c>
      <c r="P176" s="179" t="s">
        <v>509</v>
      </c>
      <c r="AD176" s="30" t="s">
        <v>508</v>
      </c>
      <c r="AE176" s="30" t="s">
        <v>191</v>
      </c>
      <c r="AF176" s="30" t="s">
        <v>1343</v>
      </c>
      <c r="AG176" s="204" t="s">
        <v>499</v>
      </c>
      <c r="AH176" s="179" t="s">
        <v>486</v>
      </c>
      <c r="AI176" s="178" t="s">
        <v>507</v>
      </c>
      <c r="AJ176" s="179" t="s">
        <v>506</v>
      </c>
      <c r="AN176" s="204" t="s">
        <v>505</v>
      </c>
    </row>
    <row r="177" spans="1:116" s="203" customFormat="1" ht="22.5">
      <c r="A177" s="177">
        <v>27</v>
      </c>
      <c r="B177" s="196" t="s">
        <v>504</v>
      </c>
      <c r="C177" s="196">
        <v>2005</v>
      </c>
      <c r="D177" s="196" t="s">
        <v>201</v>
      </c>
      <c r="E177" s="198" t="s">
        <v>503</v>
      </c>
      <c r="F177" s="196" t="s">
        <v>230</v>
      </c>
      <c r="G177" s="196">
        <v>45</v>
      </c>
      <c r="H177" s="196" t="s">
        <v>1930</v>
      </c>
      <c r="I177" s="196" t="s">
        <v>197</v>
      </c>
      <c r="J177" s="196" t="s">
        <v>1343</v>
      </c>
      <c r="K177" s="196" t="s">
        <v>502</v>
      </c>
      <c r="L177" s="196" t="s">
        <v>197</v>
      </c>
      <c r="M177" s="198" t="s">
        <v>1343</v>
      </c>
      <c r="N177" s="196" t="s">
        <v>1343</v>
      </c>
      <c r="O177" s="196" t="s">
        <v>501</v>
      </c>
      <c r="P177" s="196" t="s">
        <v>500</v>
      </c>
      <c r="Q177" s="196" t="s">
        <v>197</v>
      </c>
      <c r="R177" s="196" t="s">
        <v>197</v>
      </c>
      <c r="S177" s="196" t="s">
        <v>197</v>
      </c>
      <c r="T177" s="198" t="s">
        <v>197</v>
      </c>
      <c r="U177" s="196" t="s">
        <v>1977</v>
      </c>
      <c r="V177" s="196" t="s">
        <v>1948</v>
      </c>
      <c r="W177" s="196" t="s">
        <v>499</v>
      </c>
      <c r="X177" s="196">
        <f>128-105</f>
        <v>23</v>
      </c>
      <c r="Y177" s="196" t="s">
        <v>499</v>
      </c>
      <c r="Z177" s="201">
        <f>X177/36</f>
        <v>0.63888888888888884</v>
      </c>
      <c r="AA177" s="196" t="s">
        <v>1343</v>
      </c>
      <c r="AB177" s="196" t="s">
        <v>1343</v>
      </c>
      <c r="AC177" s="198" t="s">
        <v>1343</v>
      </c>
      <c r="AD177" s="196" t="s">
        <v>205</v>
      </c>
      <c r="AE177" s="196" t="s">
        <v>191</v>
      </c>
      <c r="AF177" s="196" t="s">
        <v>1343</v>
      </c>
      <c r="AG177" s="198" t="s">
        <v>1343</v>
      </c>
      <c r="AH177" s="196" t="s">
        <v>498</v>
      </c>
      <c r="AI177" s="203" t="s">
        <v>497</v>
      </c>
      <c r="AJ177" s="196" t="s">
        <v>496</v>
      </c>
      <c r="AK177" s="196" t="s">
        <v>187</v>
      </c>
      <c r="AL177" s="198" t="s">
        <v>186</v>
      </c>
      <c r="AM177" s="196" t="s">
        <v>187</v>
      </c>
      <c r="AN177" s="198" t="s">
        <v>495</v>
      </c>
      <c r="AO177" s="178"/>
      <c r="AP177" s="178"/>
      <c r="AQ177" s="178"/>
      <c r="AR177" s="178"/>
      <c r="AS177" s="178"/>
      <c r="AT177" s="178"/>
      <c r="AU177" s="178"/>
      <c r="AV177" s="178"/>
      <c r="AW177" s="178"/>
      <c r="AX177" s="178"/>
      <c r="AY177" s="178"/>
      <c r="AZ177" s="178"/>
      <c r="BA177" s="178"/>
      <c r="BB177" s="178"/>
      <c r="BC177" s="178"/>
      <c r="BD177" s="178"/>
      <c r="BE177" s="178"/>
      <c r="BF177" s="178"/>
      <c r="BG177" s="178"/>
      <c r="BH177" s="178"/>
      <c r="BI177" s="178"/>
      <c r="BJ177" s="178"/>
      <c r="BK177" s="178"/>
      <c r="BL177" s="178"/>
      <c r="BM177" s="178"/>
      <c r="BN177" s="178"/>
      <c r="BO177" s="178"/>
      <c r="BP177" s="178"/>
      <c r="BQ177" s="178"/>
      <c r="BR177" s="178"/>
      <c r="BS177" s="178"/>
      <c r="BT177" s="178"/>
      <c r="BU177" s="178"/>
      <c r="BV177" s="178"/>
      <c r="BW177" s="178"/>
      <c r="BX177" s="178"/>
      <c r="BY177" s="178"/>
      <c r="BZ177" s="178"/>
      <c r="CA177" s="178"/>
      <c r="CB177" s="178"/>
      <c r="CC177" s="178"/>
      <c r="CD177" s="178"/>
      <c r="CE177" s="178"/>
      <c r="CF177" s="178"/>
      <c r="CG177" s="178"/>
      <c r="CH177" s="178"/>
      <c r="CI177" s="178"/>
      <c r="CJ177" s="178"/>
      <c r="CK177" s="178"/>
      <c r="CL177" s="178"/>
      <c r="CM177" s="178"/>
      <c r="CN177" s="178"/>
      <c r="CO177" s="178"/>
      <c r="CP177" s="178"/>
      <c r="CQ177" s="178"/>
      <c r="CR177" s="178"/>
      <c r="CS177" s="178"/>
      <c r="CT177" s="178"/>
      <c r="CU177" s="178"/>
      <c r="CV177" s="178"/>
      <c r="CW177" s="178"/>
      <c r="CX177" s="178"/>
      <c r="CY177" s="178"/>
      <c r="CZ177" s="178"/>
      <c r="DA177" s="178"/>
      <c r="DB177" s="178"/>
      <c r="DC177" s="178"/>
      <c r="DD177" s="178"/>
      <c r="DE177" s="178"/>
      <c r="DF177" s="178"/>
      <c r="DG177" s="178"/>
      <c r="DH177" s="178"/>
      <c r="DI177" s="178"/>
      <c r="DJ177" s="178"/>
      <c r="DK177" s="178"/>
      <c r="DL177" s="178"/>
    </row>
    <row r="179" spans="1:116">
      <c r="AJ179" s="30" t="s">
        <v>494</v>
      </c>
    </row>
    <row r="180" spans="1:116">
      <c r="AI180" s="179" t="s">
        <v>493</v>
      </c>
      <c r="AJ180" s="30" t="s">
        <v>492</v>
      </c>
    </row>
    <row r="181" spans="1:116">
      <c r="AD181" s="30" t="s">
        <v>479</v>
      </c>
      <c r="AE181" s="30" t="s">
        <v>191</v>
      </c>
      <c r="AF181" s="30" t="s">
        <v>478</v>
      </c>
      <c r="AG181" s="204" t="s">
        <v>491</v>
      </c>
      <c r="AI181" s="179" t="s">
        <v>490</v>
      </c>
      <c r="AJ181" s="30" t="s">
        <v>489</v>
      </c>
      <c r="AN181" s="204" t="s">
        <v>488</v>
      </c>
    </row>
    <row r="182" spans="1:116" ht="22.5">
      <c r="AD182" s="227" t="s">
        <v>487</v>
      </c>
      <c r="AH182" s="178" t="s">
        <v>486</v>
      </c>
      <c r="AI182" s="179" t="s">
        <v>485</v>
      </c>
      <c r="AJ182" s="30" t="s">
        <v>484</v>
      </c>
      <c r="AN182" s="204" t="s">
        <v>483</v>
      </c>
    </row>
    <row r="183" spans="1:116" s="203" customFormat="1">
      <c r="A183" s="177">
        <v>28</v>
      </c>
      <c r="B183" s="196" t="s">
        <v>482</v>
      </c>
      <c r="C183" s="196">
        <v>2005</v>
      </c>
      <c r="D183" s="196" t="s">
        <v>201</v>
      </c>
      <c r="E183" s="198" t="s">
        <v>481</v>
      </c>
      <c r="F183" s="196" t="s">
        <v>199</v>
      </c>
      <c r="G183" s="196">
        <v>42</v>
      </c>
      <c r="H183" s="196" t="s">
        <v>1343</v>
      </c>
      <c r="I183" s="196" t="s">
        <v>1343</v>
      </c>
      <c r="J183" s="196" t="s">
        <v>187</v>
      </c>
      <c r="K183" s="196" t="s">
        <v>197</v>
      </c>
      <c r="L183" s="196" t="s">
        <v>197</v>
      </c>
      <c r="M183" s="198" t="s">
        <v>1343</v>
      </c>
      <c r="N183" s="196" t="s">
        <v>1343</v>
      </c>
      <c r="O183" s="196" t="s">
        <v>1343</v>
      </c>
      <c r="P183" s="196" t="s">
        <v>480</v>
      </c>
      <c r="Q183" s="196" t="s">
        <v>187</v>
      </c>
      <c r="R183" s="196" t="s">
        <v>197</v>
      </c>
      <c r="S183" s="196" t="s">
        <v>197</v>
      </c>
      <c r="T183" s="198" t="s">
        <v>1343</v>
      </c>
      <c r="U183" s="196" t="s">
        <v>1977</v>
      </c>
      <c r="V183" s="196" t="s">
        <v>1983</v>
      </c>
      <c r="W183" s="196" t="s">
        <v>419</v>
      </c>
      <c r="X183" s="196">
        <f>119-105</f>
        <v>14</v>
      </c>
      <c r="Y183" s="196" t="s">
        <v>419</v>
      </c>
      <c r="Z183" s="201">
        <f>X183/18</f>
        <v>0.77777777777777779</v>
      </c>
      <c r="AA183" s="196" t="s">
        <v>1343</v>
      </c>
      <c r="AB183" s="196" t="s">
        <v>1343</v>
      </c>
      <c r="AC183" s="198" t="s">
        <v>1343</v>
      </c>
      <c r="AD183" s="221" t="s">
        <v>479</v>
      </c>
      <c r="AE183" s="196" t="s">
        <v>191</v>
      </c>
      <c r="AF183" s="196" t="s">
        <v>478</v>
      </c>
      <c r="AG183" s="198" t="s">
        <v>193</v>
      </c>
      <c r="AH183" s="203" t="s">
        <v>477</v>
      </c>
      <c r="AI183" s="196" t="s">
        <v>476</v>
      </c>
      <c r="AJ183" s="196" t="s">
        <v>475</v>
      </c>
      <c r="AK183" s="196" t="s">
        <v>187</v>
      </c>
      <c r="AL183" s="198" t="s">
        <v>186</v>
      </c>
      <c r="AM183" s="196" t="s">
        <v>187</v>
      </c>
      <c r="AN183" s="198" t="s">
        <v>474</v>
      </c>
      <c r="AO183" s="178"/>
      <c r="AP183" s="178"/>
      <c r="AQ183" s="178"/>
      <c r="AR183" s="178"/>
      <c r="AS183" s="178"/>
      <c r="AT183" s="178"/>
      <c r="AU183" s="178"/>
      <c r="AV183" s="178"/>
      <c r="AW183" s="178"/>
      <c r="AX183" s="178"/>
      <c r="AY183" s="178"/>
      <c r="AZ183" s="178"/>
      <c r="BA183" s="178"/>
      <c r="BB183" s="178"/>
      <c r="BC183" s="178"/>
      <c r="BD183" s="178"/>
      <c r="BE183" s="178"/>
      <c r="BF183" s="178"/>
      <c r="BG183" s="178"/>
      <c r="BH183" s="178"/>
      <c r="BI183" s="178"/>
      <c r="BJ183" s="178"/>
      <c r="BK183" s="178"/>
      <c r="BL183" s="178"/>
      <c r="BM183" s="178"/>
      <c r="BN183" s="178"/>
      <c r="BO183" s="178"/>
      <c r="BP183" s="178"/>
      <c r="BQ183" s="178"/>
      <c r="BR183" s="178"/>
      <c r="BS183" s="178"/>
      <c r="BT183" s="178"/>
      <c r="BU183" s="178"/>
      <c r="BV183" s="178"/>
      <c r="BW183" s="178"/>
      <c r="BX183" s="178"/>
      <c r="BY183" s="178"/>
      <c r="BZ183" s="178"/>
      <c r="CA183" s="178"/>
      <c r="CB183" s="178"/>
      <c r="CC183" s="178"/>
      <c r="CD183" s="178"/>
      <c r="CE183" s="178"/>
      <c r="CF183" s="178"/>
      <c r="CG183" s="178"/>
      <c r="CH183" s="178"/>
      <c r="CI183" s="178"/>
      <c r="CJ183" s="178"/>
      <c r="CK183" s="178"/>
      <c r="CL183" s="178"/>
      <c r="CM183" s="178"/>
      <c r="CN183" s="178"/>
      <c r="CO183" s="178"/>
      <c r="CP183" s="178"/>
      <c r="CQ183" s="178"/>
      <c r="CR183" s="178"/>
      <c r="CS183" s="178"/>
      <c r="CT183" s="178"/>
      <c r="CU183" s="178"/>
      <c r="CV183" s="178"/>
      <c r="CW183" s="178"/>
      <c r="CX183" s="178"/>
      <c r="CY183" s="178"/>
      <c r="CZ183" s="178"/>
      <c r="DA183" s="178"/>
      <c r="DB183" s="178"/>
      <c r="DC183" s="178"/>
      <c r="DD183" s="178"/>
      <c r="DE183" s="178"/>
      <c r="DF183" s="178"/>
      <c r="DG183" s="178"/>
      <c r="DH183" s="178"/>
      <c r="DI183" s="178"/>
      <c r="DJ183" s="178"/>
      <c r="DK183" s="178"/>
      <c r="DL183" s="178"/>
    </row>
    <row r="184" spans="1:116">
      <c r="P184" s="30" t="s">
        <v>1055</v>
      </c>
      <c r="AI184" s="178" t="s">
        <v>1066</v>
      </c>
      <c r="AJ184" s="30" t="s">
        <v>1063</v>
      </c>
    </row>
    <row r="185" spans="1:116" ht="22.5">
      <c r="P185" s="30" t="s">
        <v>1056</v>
      </c>
      <c r="AI185" s="178" t="s">
        <v>1060</v>
      </c>
      <c r="AJ185" s="30" t="s">
        <v>1064</v>
      </c>
      <c r="AN185" s="204" t="s">
        <v>1067</v>
      </c>
    </row>
    <row r="186" spans="1:116" ht="33.75">
      <c r="E186" s="204" t="s">
        <v>1053</v>
      </c>
      <c r="P186" s="30" t="s">
        <v>480</v>
      </c>
      <c r="V186" s="30" t="s">
        <v>2000</v>
      </c>
      <c r="W186" s="30" t="s">
        <v>1058</v>
      </c>
      <c r="X186" s="30">
        <v>10.4</v>
      </c>
      <c r="Y186" s="30" t="s">
        <v>193</v>
      </c>
      <c r="Z186" s="30" t="s">
        <v>1059</v>
      </c>
      <c r="AI186" s="178" t="s">
        <v>1061</v>
      </c>
      <c r="AJ186" s="30" t="s">
        <v>1065</v>
      </c>
      <c r="AN186" s="204" t="s">
        <v>1068</v>
      </c>
    </row>
    <row r="187" spans="1:116" ht="22.5">
      <c r="A187" s="177">
        <v>29</v>
      </c>
      <c r="B187" s="196" t="s">
        <v>1051</v>
      </c>
      <c r="C187" s="196">
        <v>2005</v>
      </c>
      <c r="D187" s="196" t="s">
        <v>201</v>
      </c>
      <c r="E187" s="198" t="s">
        <v>1052</v>
      </c>
      <c r="F187" s="196" t="s">
        <v>199</v>
      </c>
      <c r="G187" s="196">
        <v>69</v>
      </c>
      <c r="H187" s="196" t="s">
        <v>1343</v>
      </c>
      <c r="I187" s="196" t="s">
        <v>1343</v>
      </c>
      <c r="J187" s="196" t="s">
        <v>187</v>
      </c>
      <c r="K187" s="196" t="s">
        <v>1054</v>
      </c>
      <c r="L187" s="196" t="s">
        <v>197</v>
      </c>
      <c r="M187" s="198" t="s">
        <v>1343</v>
      </c>
      <c r="N187" s="196" t="s">
        <v>197</v>
      </c>
      <c r="O187" s="196" t="s">
        <v>197</v>
      </c>
      <c r="P187" s="196" t="s">
        <v>652</v>
      </c>
      <c r="Q187" s="196" t="s">
        <v>187</v>
      </c>
      <c r="R187" s="196" t="s">
        <v>197</v>
      </c>
      <c r="S187" s="196" t="s">
        <v>1054</v>
      </c>
      <c r="T187" s="198" t="s">
        <v>1343</v>
      </c>
      <c r="U187" s="196" t="s">
        <v>1057</v>
      </c>
      <c r="V187" s="196" t="s">
        <v>2001</v>
      </c>
      <c r="W187" s="196" t="s">
        <v>953</v>
      </c>
      <c r="X187" s="196">
        <v>16.899999999999999</v>
      </c>
      <c r="Y187" s="196" t="s">
        <v>589</v>
      </c>
      <c r="Z187" s="196"/>
      <c r="AA187" s="196">
        <v>10.4</v>
      </c>
      <c r="AB187" s="196">
        <v>16.899999999999999</v>
      </c>
      <c r="AC187" s="198" t="s">
        <v>1343</v>
      </c>
      <c r="AD187" s="196" t="s">
        <v>346</v>
      </c>
      <c r="AE187" s="196" t="s">
        <v>191</v>
      </c>
      <c r="AF187" s="196" t="s">
        <v>1343</v>
      </c>
      <c r="AG187" s="198" t="s">
        <v>1343</v>
      </c>
      <c r="AH187" s="203" t="s">
        <v>18</v>
      </c>
      <c r="AI187" s="203" t="s">
        <v>1062</v>
      </c>
      <c r="AJ187" s="196" t="s">
        <v>1048</v>
      </c>
      <c r="AK187" s="196" t="s">
        <v>187</v>
      </c>
      <c r="AL187" s="198" t="s">
        <v>186</v>
      </c>
      <c r="AM187" s="196" t="s">
        <v>185</v>
      </c>
      <c r="AN187" s="198" t="s">
        <v>1069</v>
      </c>
    </row>
    <row r="188" spans="1:116" ht="22.5">
      <c r="AD188" s="30" t="s">
        <v>473</v>
      </c>
    </row>
    <row r="189" spans="1:116" ht="22.5">
      <c r="P189" s="30" t="s">
        <v>472</v>
      </c>
      <c r="T189" s="204" t="s">
        <v>471</v>
      </c>
      <c r="AD189" s="30" t="s">
        <v>470</v>
      </c>
      <c r="AE189" s="30" t="s">
        <v>191</v>
      </c>
      <c r="AF189" s="30" t="s">
        <v>469</v>
      </c>
      <c r="AG189" s="204" t="s">
        <v>295</v>
      </c>
      <c r="AI189" s="179" t="s">
        <v>468</v>
      </c>
    </row>
    <row r="190" spans="1:116" ht="22.5">
      <c r="P190" s="30" t="s">
        <v>467</v>
      </c>
      <c r="T190" s="204" t="s">
        <v>466</v>
      </c>
      <c r="V190" s="30" t="s">
        <v>1965</v>
      </c>
      <c r="W190" s="30" t="s">
        <v>465</v>
      </c>
      <c r="X190" s="30">
        <f>99-88</f>
        <v>11</v>
      </c>
      <c r="Y190" s="30" t="s">
        <v>465</v>
      </c>
      <c r="Z190" s="30">
        <f>X190</f>
        <v>11</v>
      </c>
      <c r="AD190" s="30" t="s">
        <v>464</v>
      </c>
      <c r="AI190" s="179" t="s">
        <v>463</v>
      </c>
      <c r="AK190" s="30" t="s">
        <v>462</v>
      </c>
    </row>
    <row r="191" spans="1:116" ht="22.5">
      <c r="E191" s="204" t="s">
        <v>461</v>
      </c>
      <c r="P191" s="30" t="s">
        <v>460</v>
      </c>
      <c r="T191" s="204" t="s">
        <v>459</v>
      </c>
      <c r="V191" s="30" t="s">
        <v>2002</v>
      </c>
      <c r="W191" s="30" t="s">
        <v>458</v>
      </c>
      <c r="X191" s="30">
        <f>104-88</f>
        <v>16</v>
      </c>
      <c r="Y191" s="30" t="s">
        <v>213</v>
      </c>
      <c r="Z191" s="30">
        <f>X191/4</f>
        <v>4</v>
      </c>
      <c r="AD191" s="30" t="s">
        <v>236</v>
      </c>
      <c r="AE191" s="30" t="s">
        <v>191</v>
      </c>
      <c r="AF191" s="30" t="s">
        <v>457</v>
      </c>
      <c r="AG191" s="204" t="s">
        <v>213</v>
      </c>
      <c r="AI191" s="179" t="s">
        <v>456</v>
      </c>
      <c r="AK191" s="30" t="s">
        <v>455</v>
      </c>
    </row>
    <row r="192" spans="1:116" ht="22.5">
      <c r="E192" s="204" t="s">
        <v>454</v>
      </c>
      <c r="I192" s="316" t="s">
        <v>453</v>
      </c>
      <c r="J192" s="316"/>
      <c r="K192" s="316"/>
      <c r="L192" s="316"/>
      <c r="M192" s="317"/>
      <c r="P192" s="30" t="s">
        <v>452</v>
      </c>
      <c r="T192" s="204" t="s">
        <v>451</v>
      </c>
      <c r="V192" s="30" t="s">
        <v>1979</v>
      </c>
      <c r="W192" s="30" t="s">
        <v>450</v>
      </c>
      <c r="X192" s="30">
        <f>118-88</f>
        <v>30</v>
      </c>
      <c r="Y192" s="30" t="s">
        <v>450</v>
      </c>
      <c r="Z192" s="30">
        <f>X192/20</f>
        <v>1.5</v>
      </c>
      <c r="AD192" s="30" t="s">
        <v>205</v>
      </c>
      <c r="AE192" s="30" t="s">
        <v>191</v>
      </c>
      <c r="AF192" s="30" t="s">
        <v>449</v>
      </c>
      <c r="AG192" s="204" t="s">
        <v>1343</v>
      </c>
      <c r="AI192" s="179" t="s">
        <v>448</v>
      </c>
      <c r="AK192" s="30" t="s">
        <v>447</v>
      </c>
      <c r="AN192" s="204" t="s">
        <v>446</v>
      </c>
    </row>
    <row r="193" spans="1:116" s="196" customFormat="1" ht="33.75">
      <c r="A193" s="177">
        <v>30</v>
      </c>
      <c r="B193" s="196" t="s">
        <v>445</v>
      </c>
      <c r="C193" s="196">
        <v>2002</v>
      </c>
      <c r="D193" s="196" t="s">
        <v>201</v>
      </c>
      <c r="E193" s="198" t="s">
        <v>282</v>
      </c>
      <c r="F193" s="196" t="s">
        <v>230</v>
      </c>
      <c r="G193" s="196">
        <v>41</v>
      </c>
      <c r="H193" s="196" t="s">
        <v>1343</v>
      </c>
      <c r="I193" s="196" t="s">
        <v>1343</v>
      </c>
      <c r="J193" s="196" t="s">
        <v>1343</v>
      </c>
      <c r="K193" s="196" t="s">
        <v>1343</v>
      </c>
      <c r="L193" s="196" t="s">
        <v>197</v>
      </c>
      <c r="M193" s="198" t="s">
        <v>1343</v>
      </c>
      <c r="N193" s="196" t="s">
        <v>187</v>
      </c>
      <c r="O193" s="196" t="s">
        <v>187</v>
      </c>
      <c r="P193" s="196" t="s">
        <v>444</v>
      </c>
      <c r="Q193" s="196" t="s">
        <v>443</v>
      </c>
      <c r="R193" s="196" t="s">
        <v>197</v>
      </c>
      <c r="S193" s="196" t="s">
        <v>443</v>
      </c>
      <c r="T193" s="198" t="s">
        <v>187</v>
      </c>
      <c r="U193" s="196" t="s">
        <v>2003</v>
      </c>
      <c r="V193" s="196" t="s">
        <v>1948</v>
      </c>
      <c r="W193" s="196" t="s">
        <v>442</v>
      </c>
      <c r="AA193" s="196" t="s">
        <v>1343</v>
      </c>
      <c r="AB193" s="196" t="s">
        <v>1343</v>
      </c>
      <c r="AC193" s="198" t="s">
        <v>1343</v>
      </c>
      <c r="AD193" s="196" t="s">
        <v>441</v>
      </c>
      <c r="AE193" s="196" t="s">
        <v>191</v>
      </c>
      <c r="AF193" s="196" t="s">
        <v>440</v>
      </c>
      <c r="AG193" s="198" t="s">
        <v>1343</v>
      </c>
      <c r="AH193" s="196" t="s">
        <v>42</v>
      </c>
      <c r="AI193" s="196" t="s">
        <v>439</v>
      </c>
      <c r="AJ193" s="196" t="s">
        <v>187</v>
      </c>
      <c r="AK193" s="196" t="s">
        <v>438</v>
      </c>
      <c r="AL193" s="198" t="s">
        <v>186</v>
      </c>
      <c r="AM193" s="196" t="s">
        <v>185</v>
      </c>
      <c r="AN193" s="198" t="s">
        <v>437</v>
      </c>
      <c r="AO193" s="179"/>
      <c r="AP193" s="179"/>
      <c r="AQ193" s="179"/>
      <c r="AR193" s="179"/>
      <c r="AS193" s="179"/>
      <c r="AT193" s="179"/>
      <c r="AU193" s="179"/>
      <c r="AV193" s="179"/>
      <c r="AW193" s="179"/>
      <c r="AX193" s="179"/>
      <c r="AY193" s="179"/>
      <c r="AZ193" s="179"/>
      <c r="BA193" s="179"/>
      <c r="BB193" s="179"/>
      <c r="BC193" s="179"/>
      <c r="BD193" s="179"/>
      <c r="BE193" s="179"/>
      <c r="BF193" s="179"/>
      <c r="BG193" s="179"/>
      <c r="BH193" s="179"/>
      <c r="BI193" s="179"/>
      <c r="BJ193" s="179"/>
      <c r="BK193" s="179"/>
      <c r="BL193" s="179"/>
      <c r="BM193" s="179"/>
      <c r="BN193" s="179"/>
      <c r="BO193" s="179"/>
      <c r="BP193" s="179"/>
      <c r="BQ193" s="179"/>
      <c r="BR193" s="179"/>
      <c r="BS193" s="179"/>
      <c r="BT193" s="179"/>
      <c r="BU193" s="179"/>
      <c r="BV193" s="179"/>
      <c r="BW193" s="179"/>
      <c r="BX193" s="179"/>
      <c r="BY193" s="179"/>
      <c r="BZ193" s="179"/>
      <c r="CA193" s="179"/>
      <c r="CB193" s="179"/>
      <c r="CC193" s="179"/>
      <c r="CD193" s="179"/>
      <c r="CE193" s="179"/>
      <c r="CF193" s="179"/>
      <c r="CG193" s="179"/>
      <c r="CH193" s="179"/>
      <c r="CI193" s="179"/>
      <c r="CJ193" s="179"/>
      <c r="CK193" s="179"/>
      <c r="CL193" s="179"/>
      <c r="CM193" s="179"/>
      <c r="CN193" s="179"/>
      <c r="CO193" s="179"/>
      <c r="CP193" s="179"/>
      <c r="CQ193" s="179"/>
      <c r="CR193" s="179"/>
      <c r="CS193" s="179"/>
      <c r="CT193" s="179"/>
      <c r="CU193" s="179"/>
      <c r="CV193" s="179"/>
      <c r="CW193" s="179"/>
      <c r="CX193" s="179"/>
      <c r="CY193" s="179"/>
      <c r="CZ193" s="179"/>
      <c r="DA193" s="179"/>
      <c r="DB193" s="179"/>
      <c r="DC193" s="179"/>
      <c r="DD193" s="179"/>
      <c r="DE193" s="179"/>
      <c r="DF193" s="179"/>
      <c r="DG193" s="179"/>
      <c r="DH193" s="179"/>
      <c r="DI193" s="179"/>
      <c r="DJ193" s="179"/>
      <c r="DK193" s="179"/>
      <c r="DL193" s="179"/>
    </row>
    <row r="195" spans="1:116">
      <c r="P195" s="30" t="s">
        <v>436</v>
      </c>
    </row>
    <row r="196" spans="1:116">
      <c r="P196" s="30" t="s">
        <v>435</v>
      </c>
      <c r="V196" s="30" t="s">
        <v>1950</v>
      </c>
      <c r="W196" s="30" t="s">
        <v>434</v>
      </c>
      <c r="X196" s="30">
        <f>116-101</f>
        <v>15</v>
      </c>
      <c r="Y196" s="30" t="s">
        <v>433</v>
      </c>
      <c r="Z196" s="207">
        <f>X196/24</f>
        <v>0.625</v>
      </c>
    </row>
    <row r="197" spans="1:116">
      <c r="E197" s="204" t="s">
        <v>432</v>
      </c>
      <c r="P197" s="30" t="s">
        <v>431</v>
      </c>
      <c r="V197" s="30" t="s">
        <v>430</v>
      </c>
      <c r="W197" s="30" t="s">
        <v>429</v>
      </c>
      <c r="X197" s="30">
        <f>131-101</f>
        <v>30</v>
      </c>
      <c r="Y197" s="30" t="s">
        <v>241</v>
      </c>
      <c r="Z197" s="207">
        <f>X197/48</f>
        <v>0.625</v>
      </c>
      <c r="AD197" s="30" t="s">
        <v>428</v>
      </c>
      <c r="AI197" s="179" t="s">
        <v>427</v>
      </c>
      <c r="AN197" s="204" t="s">
        <v>426</v>
      </c>
    </row>
    <row r="198" spans="1:116" s="196" customFormat="1" ht="33.75">
      <c r="A198" s="177">
        <v>31</v>
      </c>
      <c r="B198" s="196" t="s">
        <v>425</v>
      </c>
      <c r="C198" s="196">
        <v>2002</v>
      </c>
      <c r="D198" s="196" t="s">
        <v>201</v>
      </c>
      <c r="E198" s="198" t="s">
        <v>424</v>
      </c>
      <c r="F198" s="196" t="s">
        <v>230</v>
      </c>
      <c r="G198" s="196">
        <v>54</v>
      </c>
      <c r="H198" s="196" t="s">
        <v>1343</v>
      </c>
      <c r="I198" s="196" t="s">
        <v>1343</v>
      </c>
      <c r="J198" s="196" t="s">
        <v>1343</v>
      </c>
      <c r="K198" s="196" t="s">
        <v>423</v>
      </c>
      <c r="L198" s="196" t="s">
        <v>197</v>
      </c>
      <c r="M198" s="198" t="s">
        <v>1343</v>
      </c>
      <c r="N198" s="196" t="s">
        <v>1343</v>
      </c>
      <c r="O198" s="196" t="s">
        <v>1343</v>
      </c>
      <c r="P198" s="196" t="s">
        <v>422</v>
      </c>
      <c r="Q198" s="196" t="s">
        <v>187</v>
      </c>
      <c r="R198" s="196" t="s">
        <v>197</v>
      </c>
      <c r="S198" s="196" t="s">
        <v>197</v>
      </c>
      <c r="T198" s="198" t="s">
        <v>197</v>
      </c>
      <c r="U198" s="196" t="s">
        <v>1955</v>
      </c>
      <c r="V198" s="196" t="s">
        <v>1973</v>
      </c>
      <c r="W198" s="196" t="s">
        <v>421</v>
      </c>
      <c r="X198" s="196">
        <f>134-101</f>
        <v>33</v>
      </c>
      <c r="Y198" s="196" t="s">
        <v>237</v>
      </c>
      <c r="Z198" s="201">
        <f>X198/72</f>
        <v>0.45833333333333331</v>
      </c>
      <c r="AA198" s="196">
        <f>X196</f>
        <v>15</v>
      </c>
      <c r="AB198" s="196">
        <f>X197</f>
        <v>30</v>
      </c>
      <c r="AC198" s="198">
        <f>X198</f>
        <v>33</v>
      </c>
      <c r="AD198" s="196" t="s">
        <v>1343</v>
      </c>
      <c r="AE198" s="196" t="s">
        <v>1343</v>
      </c>
      <c r="AF198" s="196" t="s">
        <v>1343</v>
      </c>
      <c r="AG198" s="198" t="s">
        <v>1343</v>
      </c>
      <c r="AH198" s="196" t="s">
        <v>16</v>
      </c>
      <c r="AI198" s="196" t="s">
        <v>1343</v>
      </c>
      <c r="AJ198" s="196" t="s">
        <v>1343</v>
      </c>
      <c r="AK198" s="196" t="s">
        <v>187</v>
      </c>
      <c r="AL198" s="198" t="s">
        <v>186</v>
      </c>
      <c r="AM198" s="196" t="s">
        <v>185</v>
      </c>
      <c r="AN198" s="198" t="s">
        <v>420</v>
      </c>
      <c r="AO198" s="179"/>
      <c r="AP198" s="179"/>
      <c r="AQ198" s="179"/>
      <c r="AR198" s="179"/>
      <c r="AS198" s="179"/>
      <c r="AT198" s="179"/>
      <c r="AU198" s="179"/>
      <c r="AV198" s="179"/>
      <c r="AW198" s="179"/>
      <c r="AX198" s="179"/>
      <c r="AY198" s="179"/>
      <c r="AZ198" s="179"/>
      <c r="BA198" s="179"/>
      <c r="BB198" s="179"/>
      <c r="BC198" s="179"/>
      <c r="BD198" s="179"/>
      <c r="BE198" s="179"/>
      <c r="BF198" s="179"/>
      <c r="BG198" s="179"/>
      <c r="BH198" s="179"/>
      <c r="BI198" s="179"/>
      <c r="BJ198" s="179"/>
      <c r="BK198" s="179"/>
      <c r="BL198" s="179"/>
      <c r="BM198" s="179"/>
      <c r="BN198" s="179"/>
      <c r="BO198" s="179"/>
      <c r="BP198" s="179"/>
      <c r="BQ198" s="179"/>
      <c r="BR198" s="179"/>
      <c r="BS198" s="179"/>
      <c r="BT198" s="179"/>
      <c r="BU198" s="179"/>
      <c r="BV198" s="179"/>
      <c r="BW198" s="179"/>
      <c r="BX198" s="179"/>
      <c r="BY198" s="179"/>
      <c r="BZ198" s="179"/>
      <c r="CA198" s="179"/>
      <c r="CB198" s="179"/>
      <c r="CC198" s="179"/>
      <c r="CD198" s="179"/>
      <c r="CE198" s="179"/>
      <c r="CF198" s="179"/>
      <c r="CG198" s="179"/>
      <c r="CH198" s="179"/>
      <c r="CI198" s="179"/>
      <c r="CJ198" s="179"/>
      <c r="CK198" s="179"/>
      <c r="CL198" s="179"/>
      <c r="CM198" s="179"/>
      <c r="CN198" s="179"/>
      <c r="CO198" s="179"/>
      <c r="CP198" s="179"/>
      <c r="CQ198" s="179"/>
      <c r="CR198" s="179"/>
      <c r="CS198" s="179"/>
      <c r="CT198" s="179"/>
      <c r="CU198" s="179"/>
      <c r="CV198" s="179"/>
      <c r="CW198" s="179"/>
      <c r="CX198" s="179"/>
      <c r="CY198" s="179"/>
      <c r="CZ198" s="179"/>
      <c r="DA198" s="179"/>
      <c r="DB198" s="179"/>
      <c r="DC198" s="179"/>
      <c r="DD198" s="179"/>
      <c r="DE198" s="179"/>
      <c r="DF198" s="179"/>
      <c r="DG198" s="179"/>
      <c r="DH198" s="179"/>
      <c r="DI198" s="179"/>
      <c r="DJ198" s="179"/>
      <c r="DK198" s="179"/>
      <c r="DL198" s="179"/>
    </row>
    <row r="200" spans="1:116">
      <c r="V200" s="30" t="s">
        <v>2004</v>
      </c>
      <c r="W200" s="30" t="s">
        <v>419</v>
      </c>
      <c r="X200" s="30">
        <f>106-94</f>
        <v>12</v>
      </c>
      <c r="Y200" s="30" t="s">
        <v>419</v>
      </c>
      <c r="Z200" s="207">
        <f>X200/24</f>
        <v>0.5</v>
      </c>
    </row>
    <row r="201" spans="1:116">
      <c r="V201" s="30" t="s">
        <v>1969</v>
      </c>
      <c r="W201" s="30" t="s">
        <v>418</v>
      </c>
      <c r="X201" s="30">
        <f>114-94</f>
        <v>20</v>
      </c>
      <c r="Y201" s="30" t="s">
        <v>418</v>
      </c>
      <c r="Z201" s="207">
        <f>X201/48</f>
        <v>0.41666666666666669</v>
      </c>
    </row>
    <row r="202" spans="1:116">
      <c r="P202" s="30" t="s">
        <v>417</v>
      </c>
      <c r="V202" s="30" t="s">
        <v>1956</v>
      </c>
      <c r="W202" s="30" t="s">
        <v>416</v>
      </c>
      <c r="X202" s="30">
        <f>122-94</f>
        <v>28</v>
      </c>
      <c r="Y202" s="30" t="s">
        <v>416</v>
      </c>
      <c r="Z202" s="207">
        <f>X202/72</f>
        <v>0.3888888888888889</v>
      </c>
    </row>
    <row r="203" spans="1:116">
      <c r="E203" s="204" t="s">
        <v>415</v>
      </c>
      <c r="P203" s="30" t="s">
        <v>414</v>
      </c>
      <c r="V203" s="30" t="s">
        <v>1989</v>
      </c>
      <c r="W203" s="30" t="s">
        <v>413</v>
      </c>
      <c r="X203" s="30">
        <f>129-94</f>
        <v>35</v>
      </c>
      <c r="Y203" s="179" t="s">
        <v>412</v>
      </c>
      <c r="Z203" s="207">
        <f>X203/96</f>
        <v>0.36458333333333331</v>
      </c>
      <c r="AN203" s="204" t="s">
        <v>411</v>
      </c>
    </row>
    <row r="204" spans="1:116">
      <c r="E204" s="204" t="s">
        <v>410</v>
      </c>
      <c r="P204" s="30" t="s">
        <v>409</v>
      </c>
      <c r="V204" s="30" t="s">
        <v>1964</v>
      </c>
      <c r="W204" s="30" t="s">
        <v>408</v>
      </c>
      <c r="X204" s="30">
        <f>131-94</f>
        <v>37</v>
      </c>
      <c r="Y204" s="179" t="s">
        <v>407</v>
      </c>
      <c r="Z204" s="207">
        <f>X204/120</f>
        <v>0.30833333333333335</v>
      </c>
      <c r="AD204" s="30" t="s">
        <v>205</v>
      </c>
      <c r="AE204" s="30" t="s">
        <v>191</v>
      </c>
      <c r="AF204" s="30" t="s">
        <v>406</v>
      </c>
      <c r="AG204" s="204" t="s">
        <v>41</v>
      </c>
      <c r="AI204" s="179" t="s">
        <v>405</v>
      </c>
      <c r="AN204" s="204" t="s">
        <v>404</v>
      </c>
    </row>
    <row r="205" spans="1:116" s="196" customFormat="1" ht="22.5">
      <c r="A205" s="177">
        <v>32</v>
      </c>
      <c r="B205" s="196" t="s">
        <v>403</v>
      </c>
      <c r="C205" s="196">
        <v>2002</v>
      </c>
      <c r="D205" s="196" t="s">
        <v>201</v>
      </c>
      <c r="E205" s="198" t="s">
        <v>402</v>
      </c>
      <c r="F205" s="196" t="s">
        <v>230</v>
      </c>
      <c r="G205" s="196">
        <v>60</v>
      </c>
      <c r="H205" s="196" t="s">
        <v>1272</v>
      </c>
      <c r="I205" s="196" t="s">
        <v>197</v>
      </c>
      <c r="J205" s="196" t="s">
        <v>1343</v>
      </c>
      <c r="K205" s="196" t="s">
        <v>187</v>
      </c>
      <c r="L205" s="196" t="s">
        <v>197</v>
      </c>
      <c r="M205" s="198" t="s">
        <v>1343</v>
      </c>
      <c r="N205" s="196" t="s">
        <v>197</v>
      </c>
      <c r="O205" s="196" t="s">
        <v>197</v>
      </c>
      <c r="P205" s="196" t="s">
        <v>401</v>
      </c>
      <c r="Q205" s="196" t="s">
        <v>197</v>
      </c>
      <c r="R205" s="196" t="s">
        <v>197</v>
      </c>
      <c r="S205" s="196" t="s">
        <v>197</v>
      </c>
      <c r="T205" s="198" t="s">
        <v>197</v>
      </c>
      <c r="U205" s="196" t="s">
        <v>2005</v>
      </c>
      <c r="V205" s="196" t="s">
        <v>1970</v>
      </c>
      <c r="W205" s="196" t="s">
        <v>400</v>
      </c>
      <c r="X205" s="196">
        <f>132-94</f>
        <v>38</v>
      </c>
      <c r="Y205" s="196" t="s">
        <v>399</v>
      </c>
      <c r="Z205" s="201">
        <f>X205/144</f>
        <v>0.2638888888888889</v>
      </c>
      <c r="AA205" s="196" t="s">
        <v>1343</v>
      </c>
      <c r="AB205" s="196" t="s">
        <v>1343</v>
      </c>
      <c r="AC205" s="198" t="s">
        <v>1343</v>
      </c>
      <c r="AD205" s="224" t="s">
        <v>398</v>
      </c>
      <c r="AE205" s="196" t="s">
        <v>191</v>
      </c>
      <c r="AF205" s="196" t="s">
        <v>397</v>
      </c>
      <c r="AG205" s="198" t="s">
        <v>41</v>
      </c>
      <c r="AH205" s="196" t="s">
        <v>396</v>
      </c>
      <c r="AI205" s="196" t="s">
        <v>395</v>
      </c>
      <c r="AJ205" s="196" t="s">
        <v>394</v>
      </c>
      <c r="AK205" s="196" t="s">
        <v>187</v>
      </c>
      <c r="AL205" s="198" t="s">
        <v>186</v>
      </c>
      <c r="AM205" s="196" t="s">
        <v>187</v>
      </c>
      <c r="AN205" s="198" t="s">
        <v>393</v>
      </c>
      <c r="AO205" s="179"/>
      <c r="AP205" s="179"/>
      <c r="AQ205" s="179"/>
      <c r="AR205" s="179"/>
      <c r="AS205" s="179"/>
      <c r="AT205" s="179"/>
      <c r="AU205" s="179"/>
      <c r="AV205" s="179"/>
      <c r="AW205" s="179"/>
      <c r="AX205" s="179"/>
      <c r="AY205" s="179"/>
      <c r="AZ205" s="179"/>
      <c r="BA205" s="179"/>
      <c r="BB205" s="179"/>
      <c r="BC205" s="179"/>
      <c r="BD205" s="179"/>
      <c r="BE205" s="179"/>
      <c r="BF205" s="179"/>
      <c r="BG205" s="179"/>
      <c r="BH205" s="179"/>
      <c r="BI205" s="179"/>
      <c r="BJ205" s="179"/>
      <c r="BK205" s="179"/>
      <c r="BL205" s="179"/>
      <c r="BM205" s="179"/>
      <c r="BN205" s="179"/>
      <c r="BO205" s="179"/>
      <c r="BP205" s="179"/>
      <c r="BQ205" s="179"/>
      <c r="BR205" s="179"/>
      <c r="BS205" s="179"/>
      <c r="BT205" s="179"/>
      <c r="BU205" s="179"/>
      <c r="BV205" s="179"/>
      <c r="BW205" s="179"/>
      <c r="BX205" s="179"/>
      <c r="BY205" s="179"/>
      <c r="BZ205" s="179"/>
      <c r="CA205" s="179"/>
      <c r="CB205" s="179"/>
      <c r="CC205" s="179"/>
      <c r="CD205" s="179"/>
      <c r="CE205" s="179"/>
      <c r="CF205" s="179"/>
      <c r="CG205" s="179"/>
      <c r="CH205" s="179"/>
      <c r="CI205" s="179"/>
      <c r="CJ205" s="179"/>
      <c r="CK205" s="179"/>
      <c r="CL205" s="179"/>
      <c r="CM205" s="179"/>
      <c r="CN205" s="179"/>
      <c r="CO205" s="179"/>
      <c r="CP205" s="179"/>
      <c r="CQ205" s="179"/>
      <c r="CR205" s="179"/>
      <c r="CS205" s="179"/>
      <c r="CT205" s="179"/>
      <c r="CU205" s="179"/>
      <c r="CV205" s="179"/>
      <c r="CW205" s="179"/>
      <c r="CX205" s="179"/>
      <c r="CY205" s="179"/>
      <c r="CZ205" s="179"/>
      <c r="DA205" s="179"/>
      <c r="DB205" s="179"/>
      <c r="DC205" s="179"/>
      <c r="DD205" s="179"/>
      <c r="DE205" s="179"/>
      <c r="DF205" s="179"/>
      <c r="DG205" s="179"/>
      <c r="DH205" s="179"/>
      <c r="DI205" s="179"/>
      <c r="DJ205" s="179"/>
      <c r="DK205" s="179"/>
      <c r="DL205" s="179"/>
    </row>
    <row r="206" spans="1:116" s="179" customFormat="1">
      <c r="A206" s="79"/>
      <c r="E206" s="204"/>
      <c r="M206" s="204"/>
      <c r="T206" s="204"/>
      <c r="Z206" s="218"/>
      <c r="AC206" s="204"/>
      <c r="AD206" s="205"/>
      <c r="AG206" s="204"/>
      <c r="AL206" s="204"/>
      <c r="AN206" s="204"/>
    </row>
    <row r="207" spans="1:116" s="179" customFormat="1" ht="22.5">
      <c r="A207" s="79"/>
      <c r="E207" s="204"/>
      <c r="M207" s="204"/>
      <c r="T207" s="204"/>
      <c r="Z207" s="218"/>
      <c r="AC207" s="204"/>
      <c r="AD207" s="205"/>
      <c r="AG207" s="204"/>
      <c r="AI207" s="179" t="s">
        <v>1275</v>
      </c>
      <c r="AJ207" s="179" t="s">
        <v>1281</v>
      </c>
      <c r="AL207" s="204"/>
      <c r="AN207" s="204"/>
    </row>
    <row r="208" spans="1:116" s="179" customFormat="1" ht="22.5">
      <c r="A208" s="79"/>
      <c r="E208" s="204"/>
      <c r="M208" s="204"/>
      <c r="T208" s="204"/>
      <c r="Z208" s="218"/>
      <c r="AC208" s="204"/>
      <c r="AD208" s="205"/>
      <c r="AG208" s="204"/>
      <c r="AI208" s="179" t="s">
        <v>1276</v>
      </c>
      <c r="AJ208" s="179" t="s">
        <v>1282</v>
      </c>
      <c r="AL208" s="204"/>
      <c r="AN208" s="204"/>
    </row>
    <row r="209" spans="1:235" s="179" customFormat="1" ht="22.5">
      <c r="A209" s="79"/>
      <c r="E209" s="204"/>
      <c r="M209" s="204"/>
      <c r="T209" s="204"/>
      <c r="Z209" s="218"/>
      <c r="AC209" s="204"/>
      <c r="AD209" s="205"/>
      <c r="AG209" s="204"/>
      <c r="AI209" s="179" t="s">
        <v>1277</v>
      </c>
      <c r="AJ209" s="179" t="s">
        <v>1283</v>
      </c>
      <c r="AL209" s="204"/>
      <c r="AN209" s="204"/>
    </row>
    <row r="210" spans="1:235" s="179" customFormat="1" ht="22.5">
      <c r="A210" s="79"/>
      <c r="E210" s="204"/>
      <c r="M210" s="204"/>
      <c r="T210" s="204"/>
      <c r="Z210" s="218"/>
      <c r="AC210" s="204"/>
      <c r="AD210" s="205"/>
      <c r="AG210" s="204"/>
      <c r="AI210" s="179" t="s">
        <v>1278</v>
      </c>
      <c r="AJ210" s="179" t="s">
        <v>1284</v>
      </c>
      <c r="AL210" s="204"/>
      <c r="AN210" s="204"/>
    </row>
    <row r="211" spans="1:235" s="179" customFormat="1" ht="22.5">
      <c r="A211" s="79"/>
      <c r="E211" s="204"/>
      <c r="M211" s="204"/>
      <c r="T211" s="204"/>
      <c r="V211" s="179" t="s">
        <v>2006</v>
      </c>
      <c r="W211" s="179" t="s">
        <v>193</v>
      </c>
      <c r="X211" s="179">
        <v>14.5</v>
      </c>
      <c r="Y211" s="179" t="s">
        <v>193</v>
      </c>
      <c r="Z211" s="218">
        <v>0.6</v>
      </c>
      <c r="AC211" s="204"/>
      <c r="AD211" s="205"/>
      <c r="AG211" s="204"/>
      <c r="AI211" s="179" t="s">
        <v>1279</v>
      </c>
      <c r="AJ211" s="179" t="s">
        <v>1285</v>
      </c>
      <c r="AL211" s="204"/>
      <c r="AN211" s="204" t="s">
        <v>1287</v>
      </c>
    </row>
    <row r="212" spans="1:235" ht="22.5">
      <c r="A212" s="65">
        <v>33</v>
      </c>
      <c r="B212" s="30" t="s">
        <v>1269</v>
      </c>
      <c r="C212" s="30">
        <v>2000</v>
      </c>
      <c r="D212" s="12" t="s">
        <v>201</v>
      </c>
      <c r="E212" s="204" t="s">
        <v>1270</v>
      </c>
      <c r="F212" s="30" t="s">
        <v>230</v>
      </c>
      <c r="G212" s="30">
        <v>27</v>
      </c>
      <c r="H212" s="30" t="s">
        <v>1271</v>
      </c>
      <c r="I212" s="30" t="s">
        <v>197</v>
      </c>
      <c r="J212" s="30" t="s">
        <v>197</v>
      </c>
      <c r="K212" s="30" t="s">
        <v>197</v>
      </c>
      <c r="L212" s="30" t="s">
        <v>197</v>
      </c>
      <c r="M212" s="204" t="s">
        <v>1343</v>
      </c>
      <c r="N212" s="30" t="s">
        <v>197</v>
      </c>
      <c r="O212" s="30" t="s">
        <v>1343</v>
      </c>
      <c r="P212" s="30" t="s">
        <v>1273</v>
      </c>
      <c r="Q212" s="30" t="s">
        <v>187</v>
      </c>
      <c r="R212" s="30" t="s">
        <v>197</v>
      </c>
      <c r="S212" s="30" t="s">
        <v>197</v>
      </c>
      <c r="T212" s="204" t="s">
        <v>197</v>
      </c>
      <c r="U212" s="30">
        <v>115</v>
      </c>
      <c r="V212" s="30" t="s">
        <v>1961</v>
      </c>
      <c r="W212" s="30" t="s">
        <v>589</v>
      </c>
      <c r="X212" s="30">
        <v>20</v>
      </c>
      <c r="Y212" s="30" t="s">
        <v>589</v>
      </c>
      <c r="Z212" s="30">
        <v>0.42</v>
      </c>
      <c r="AA212" s="179">
        <v>14.5</v>
      </c>
      <c r="AB212" s="179">
        <v>20</v>
      </c>
      <c r="AC212" s="204" t="s">
        <v>1343</v>
      </c>
      <c r="AD212" s="30" t="s">
        <v>2</v>
      </c>
      <c r="AE212" s="30" t="s">
        <v>191</v>
      </c>
      <c r="AF212" s="30" t="s">
        <v>919</v>
      </c>
      <c r="AG212" s="204" t="s">
        <v>1343</v>
      </c>
      <c r="AH212" s="179" t="s">
        <v>1274</v>
      </c>
      <c r="AI212" s="179" t="s">
        <v>1280</v>
      </c>
      <c r="AJ212" s="30" t="s">
        <v>188</v>
      </c>
      <c r="AK212" s="30" t="s">
        <v>187</v>
      </c>
      <c r="AL212" s="204" t="s">
        <v>186</v>
      </c>
      <c r="AM212" s="179" t="s">
        <v>1286</v>
      </c>
      <c r="AN212" s="204" t="s">
        <v>1288</v>
      </c>
    </row>
    <row r="213" spans="1:235" s="178" customFormat="1">
      <c r="A213" s="228"/>
      <c r="B213" s="229"/>
      <c r="C213" s="229"/>
      <c r="D213" s="229"/>
      <c r="E213" s="230"/>
      <c r="F213" s="231"/>
      <c r="G213" s="231"/>
      <c r="H213" s="231"/>
      <c r="I213" s="231"/>
      <c r="J213" s="231"/>
      <c r="K213" s="231"/>
      <c r="L213" s="231"/>
      <c r="M213" s="230"/>
      <c r="N213" s="231"/>
      <c r="O213" s="231"/>
      <c r="P213" s="231"/>
      <c r="Q213" s="231"/>
      <c r="R213" s="231"/>
      <c r="S213" s="231"/>
      <c r="T213" s="230"/>
      <c r="U213" s="231"/>
      <c r="V213" s="231"/>
      <c r="W213" s="231"/>
      <c r="X213" s="231"/>
      <c r="Y213" s="231"/>
      <c r="Z213" s="231"/>
      <c r="AA213" s="231"/>
      <c r="AB213" s="231"/>
      <c r="AC213" s="230"/>
      <c r="AD213" s="231"/>
      <c r="AE213" s="231"/>
      <c r="AF213" s="231"/>
      <c r="AG213" s="230"/>
      <c r="AH213" s="229"/>
      <c r="AI213" s="229" t="s">
        <v>392</v>
      </c>
      <c r="AJ213" s="231"/>
      <c r="AK213" s="231"/>
      <c r="AL213" s="230"/>
      <c r="AM213" s="231"/>
      <c r="AN213" s="230" t="s">
        <v>391</v>
      </c>
      <c r="HB213" s="12"/>
      <c r="HC213" s="12"/>
      <c r="HD213" s="12"/>
      <c r="HE213" s="12"/>
      <c r="HF213" s="12"/>
      <c r="HG213" s="12"/>
      <c r="HH213" s="12"/>
      <c r="HI213" s="12"/>
      <c r="HJ213" s="12"/>
      <c r="HK213" s="12"/>
      <c r="HL213" s="12"/>
      <c r="HM213" s="12"/>
      <c r="HN213" s="12"/>
      <c r="HO213" s="12"/>
      <c r="HP213" s="12"/>
      <c r="HQ213" s="12"/>
      <c r="HR213" s="12"/>
      <c r="HS213" s="12"/>
      <c r="HT213" s="12"/>
      <c r="HU213" s="12"/>
      <c r="HV213" s="12"/>
      <c r="HW213" s="12"/>
      <c r="HX213" s="12"/>
      <c r="HY213" s="12"/>
      <c r="HZ213" s="12"/>
      <c r="IA213" s="12"/>
    </row>
    <row r="214" spans="1:235" s="178" customFormat="1">
      <c r="A214" s="65"/>
      <c r="B214" s="12"/>
      <c r="C214" s="12"/>
      <c r="D214" s="12"/>
      <c r="E214" s="204" t="s">
        <v>390</v>
      </c>
      <c r="F214" s="30"/>
      <c r="G214" s="30"/>
      <c r="H214" s="30"/>
      <c r="I214" s="30"/>
      <c r="J214" s="30"/>
      <c r="K214" s="30"/>
      <c r="L214" s="30"/>
      <c r="M214" s="204"/>
      <c r="N214" s="30"/>
      <c r="O214" s="30"/>
      <c r="P214" s="179" t="s">
        <v>389</v>
      </c>
      <c r="Q214" s="30"/>
      <c r="R214" s="30"/>
      <c r="S214" s="30"/>
      <c r="T214" s="204"/>
      <c r="U214" s="30"/>
      <c r="V214" s="30"/>
      <c r="W214" s="30"/>
      <c r="X214" s="30"/>
      <c r="Y214" s="30"/>
      <c r="Z214" s="30"/>
      <c r="AA214" s="179"/>
      <c r="AB214" s="179"/>
      <c r="AC214" s="204"/>
      <c r="AD214" s="30"/>
      <c r="AE214" s="30"/>
      <c r="AF214" s="30"/>
      <c r="AG214" s="204"/>
      <c r="AI214" s="179" t="s">
        <v>388</v>
      </c>
      <c r="AJ214" s="30" t="s">
        <v>197</v>
      </c>
      <c r="AK214" s="30"/>
      <c r="AL214" s="204"/>
      <c r="AM214" s="179"/>
      <c r="AN214" s="204" t="s">
        <v>387</v>
      </c>
      <c r="HB214" s="12"/>
      <c r="HC214" s="12"/>
      <c r="HD214" s="12"/>
      <c r="HE214" s="12"/>
      <c r="HF214" s="12"/>
      <c r="HG214" s="12"/>
      <c r="HH214" s="12"/>
      <c r="HI214" s="12"/>
      <c r="HJ214" s="12"/>
      <c r="HK214" s="12"/>
      <c r="HL214" s="12"/>
      <c r="HM214" s="12"/>
      <c r="HN214" s="12"/>
      <c r="HO214" s="12"/>
      <c r="HP214" s="12"/>
      <c r="HQ214" s="12"/>
      <c r="HR214" s="12"/>
      <c r="HS214" s="12"/>
      <c r="HT214" s="12"/>
      <c r="HU214" s="12"/>
      <c r="HV214" s="12"/>
      <c r="HW214" s="12"/>
      <c r="HX214" s="12"/>
      <c r="HY214" s="12"/>
      <c r="HZ214" s="12"/>
      <c r="IA214" s="12"/>
    </row>
    <row r="215" spans="1:235" s="196" customFormat="1">
      <c r="A215" s="177">
        <v>34</v>
      </c>
      <c r="B215" s="196" t="s">
        <v>386</v>
      </c>
      <c r="C215" s="196">
        <v>2000</v>
      </c>
      <c r="D215" s="196" t="s">
        <v>201</v>
      </c>
      <c r="E215" s="198" t="s">
        <v>385</v>
      </c>
      <c r="F215" s="196" t="s">
        <v>199</v>
      </c>
      <c r="G215" s="196">
        <v>56</v>
      </c>
      <c r="H215" s="196" t="s">
        <v>1343</v>
      </c>
      <c r="I215" s="196" t="s">
        <v>1343</v>
      </c>
      <c r="J215" s="196" t="s">
        <v>187</v>
      </c>
      <c r="K215" s="196" t="s">
        <v>1343</v>
      </c>
      <c r="L215" s="196" t="s">
        <v>197</v>
      </c>
      <c r="M215" s="198" t="s">
        <v>1343</v>
      </c>
      <c r="N215" s="196" t="s">
        <v>1343</v>
      </c>
      <c r="O215" s="196" t="s">
        <v>1343</v>
      </c>
      <c r="P215" s="196" t="s">
        <v>384</v>
      </c>
      <c r="Q215" s="196" t="s">
        <v>197</v>
      </c>
      <c r="R215" s="196" t="s">
        <v>197</v>
      </c>
      <c r="S215" s="196" t="s">
        <v>197</v>
      </c>
      <c r="T215" s="198" t="s">
        <v>197</v>
      </c>
      <c r="U215" s="196" t="s">
        <v>1952</v>
      </c>
      <c r="V215" s="196" t="s">
        <v>1959</v>
      </c>
      <c r="W215" s="196" t="s">
        <v>383</v>
      </c>
      <c r="X215" s="196">
        <f>125-103</f>
        <v>22</v>
      </c>
      <c r="Y215" s="196" t="s">
        <v>383</v>
      </c>
      <c r="Z215" s="201">
        <f>X215/14</f>
        <v>1.5714285714285714</v>
      </c>
      <c r="AA215" s="196" t="s">
        <v>1343</v>
      </c>
      <c r="AB215" s="196" t="s">
        <v>1343</v>
      </c>
      <c r="AC215" s="198" t="s">
        <v>1343</v>
      </c>
      <c r="AD215" s="196" t="s">
        <v>279</v>
      </c>
      <c r="AE215" s="196" t="s">
        <v>191</v>
      </c>
      <c r="AF215" s="196" t="s">
        <v>1343</v>
      </c>
      <c r="AG215" s="198" t="s">
        <v>1343</v>
      </c>
      <c r="AH215" s="196" t="s">
        <v>382</v>
      </c>
      <c r="AI215" s="196" t="s">
        <v>381</v>
      </c>
      <c r="AJ215" s="196" t="s">
        <v>380</v>
      </c>
      <c r="AK215" s="196" t="s">
        <v>187</v>
      </c>
      <c r="AL215" s="198" t="s">
        <v>186</v>
      </c>
      <c r="AM215" s="196" t="s">
        <v>185</v>
      </c>
      <c r="AN215" s="198" t="s">
        <v>379</v>
      </c>
      <c r="AO215" s="179"/>
      <c r="AP215" s="179"/>
      <c r="AQ215" s="179"/>
      <c r="AR215" s="179"/>
      <c r="AS215" s="179"/>
      <c r="AT215" s="179"/>
      <c r="AU215" s="179"/>
      <c r="AV215" s="179"/>
      <c r="AW215" s="179"/>
      <c r="AX215" s="179"/>
      <c r="AY215" s="179"/>
      <c r="AZ215" s="179"/>
      <c r="BA215" s="179"/>
      <c r="BB215" s="179"/>
      <c r="BC215" s="179"/>
      <c r="BD215" s="179"/>
      <c r="BE215" s="179"/>
      <c r="BF215" s="179"/>
      <c r="BG215" s="179"/>
      <c r="BH215" s="179"/>
      <c r="BI215" s="179"/>
      <c r="BJ215" s="179"/>
      <c r="BK215" s="179"/>
      <c r="BL215" s="179"/>
      <c r="BM215" s="179"/>
      <c r="BN215" s="179"/>
      <c r="BO215" s="179"/>
      <c r="BP215" s="179"/>
      <c r="BQ215" s="179"/>
      <c r="BR215" s="179"/>
      <c r="BS215" s="179"/>
      <c r="BT215" s="179"/>
      <c r="BU215" s="179"/>
      <c r="BV215" s="179"/>
      <c r="BW215" s="179"/>
      <c r="BX215" s="179"/>
      <c r="BY215" s="179"/>
      <c r="BZ215" s="179"/>
      <c r="CA215" s="179"/>
      <c r="CB215" s="179"/>
      <c r="CC215" s="179"/>
      <c r="CD215" s="179"/>
      <c r="CE215" s="179"/>
      <c r="CF215" s="179"/>
      <c r="CG215" s="179"/>
      <c r="CH215" s="179"/>
      <c r="CI215" s="179"/>
      <c r="CJ215" s="179"/>
      <c r="CK215" s="179"/>
      <c r="CL215" s="179"/>
      <c r="CM215" s="179"/>
      <c r="CN215" s="179"/>
      <c r="CO215" s="179"/>
      <c r="CP215" s="179"/>
      <c r="CQ215" s="179"/>
      <c r="CR215" s="179"/>
      <c r="CS215" s="179"/>
      <c r="CT215" s="179"/>
      <c r="CU215" s="179"/>
      <c r="CV215" s="179"/>
      <c r="CW215" s="179"/>
      <c r="CX215" s="179"/>
      <c r="CY215" s="179"/>
      <c r="CZ215" s="179"/>
      <c r="DA215" s="179"/>
      <c r="DB215" s="179"/>
      <c r="DC215" s="179"/>
      <c r="DD215" s="179"/>
      <c r="DE215" s="179"/>
      <c r="DF215" s="179"/>
      <c r="DG215" s="179"/>
      <c r="DH215" s="179"/>
      <c r="DI215" s="179"/>
      <c r="DJ215" s="179"/>
      <c r="DK215" s="179"/>
      <c r="DL215" s="179"/>
    </row>
    <row r="217" spans="1:235" s="178" customFormat="1">
      <c r="A217" s="65"/>
      <c r="B217" s="12"/>
      <c r="C217" s="12"/>
      <c r="D217" s="12"/>
      <c r="E217" s="204"/>
      <c r="F217" s="30"/>
      <c r="G217" s="30"/>
      <c r="H217" s="30"/>
      <c r="I217" s="30"/>
      <c r="J217" s="30"/>
      <c r="K217" s="30"/>
      <c r="L217" s="30"/>
      <c r="M217" s="204"/>
      <c r="N217" s="30"/>
      <c r="O217" s="30"/>
      <c r="P217" s="30"/>
      <c r="Q217" s="30"/>
      <c r="R217" s="30"/>
      <c r="S217" s="30"/>
      <c r="T217" s="204"/>
      <c r="U217" s="30" t="s">
        <v>378</v>
      </c>
      <c r="V217" s="30"/>
      <c r="W217" s="30"/>
      <c r="X217" s="30"/>
      <c r="Y217" s="30"/>
      <c r="Z217" s="30"/>
      <c r="AA217" s="179"/>
      <c r="AB217" s="179"/>
      <c r="AC217" s="204"/>
      <c r="AD217" s="30"/>
      <c r="AE217" s="30"/>
      <c r="AF217" s="30"/>
      <c r="AG217" s="204"/>
      <c r="AJ217" s="30"/>
      <c r="AK217" s="30"/>
      <c r="AL217" s="204"/>
      <c r="AM217" s="179"/>
      <c r="AN217" s="204"/>
      <c r="HB217" s="12"/>
      <c r="HC217" s="12"/>
      <c r="HD217" s="12"/>
      <c r="HE217" s="12"/>
      <c r="HF217" s="12"/>
      <c r="HG217" s="12"/>
      <c r="HH217" s="12"/>
      <c r="HI217" s="12"/>
      <c r="HJ217" s="12"/>
      <c r="HK217" s="12"/>
      <c r="HL217" s="12"/>
      <c r="HM217" s="12"/>
      <c r="HN217" s="12"/>
      <c r="HO217" s="12"/>
      <c r="HP217" s="12"/>
      <c r="HQ217" s="12"/>
      <c r="HR217" s="12"/>
      <c r="HS217" s="12"/>
      <c r="HT217" s="12"/>
      <c r="HU217" s="12"/>
      <c r="HV217" s="12"/>
      <c r="HW217" s="12"/>
      <c r="HX217" s="12"/>
      <c r="HY217" s="12"/>
      <c r="HZ217" s="12"/>
      <c r="IA217" s="12"/>
    </row>
    <row r="218" spans="1:235" s="178" customFormat="1">
      <c r="A218" s="65"/>
      <c r="B218" s="12"/>
      <c r="C218" s="12"/>
      <c r="D218" s="12"/>
      <c r="E218" s="204"/>
      <c r="F218" s="30"/>
      <c r="G218" s="30"/>
      <c r="H218" s="30"/>
      <c r="I218" s="30"/>
      <c r="J218" s="30"/>
      <c r="K218" s="30"/>
      <c r="L218" s="30"/>
      <c r="M218" s="204"/>
      <c r="N218" s="30"/>
      <c r="O218" s="30"/>
      <c r="P218" s="30"/>
      <c r="Q218" s="30"/>
      <c r="R218" s="30"/>
      <c r="S218" s="30"/>
      <c r="T218" s="204"/>
      <c r="U218" s="30" t="s">
        <v>1343</v>
      </c>
      <c r="V218" s="30"/>
      <c r="W218" s="30"/>
      <c r="X218" s="30"/>
      <c r="Y218" s="30"/>
      <c r="Z218" s="30"/>
      <c r="AA218" s="179"/>
      <c r="AB218" s="179"/>
      <c r="AC218" s="204"/>
      <c r="AD218" s="30"/>
      <c r="AE218" s="30"/>
      <c r="AF218" s="30"/>
      <c r="AG218" s="204"/>
      <c r="AJ218" s="30"/>
      <c r="AK218" s="30"/>
      <c r="AL218" s="204"/>
      <c r="AM218" s="179"/>
      <c r="AN218" s="204"/>
      <c r="HB218" s="12"/>
      <c r="HC218" s="12"/>
      <c r="HD218" s="12"/>
      <c r="HE218" s="12"/>
      <c r="HF218" s="12"/>
      <c r="HG218" s="12"/>
      <c r="HH218" s="12"/>
      <c r="HI218" s="12"/>
      <c r="HJ218" s="12"/>
      <c r="HK218" s="12"/>
      <c r="HL218" s="12"/>
      <c r="HM218" s="12"/>
      <c r="HN218" s="12"/>
      <c r="HO218" s="12"/>
      <c r="HP218" s="12"/>
      <c r="HQ218" s="12"/>
      <c r="HR218" s="12"/>
      <c r="HS218" s="12"/>
      <c r="HT218" s="12"/>
      <c r="HU218" s="12"/>
      <c r="HV218" s="12"/>
      <c r="HW218" s="12"/>
      <c r="HX218" s="12"/>
      <c r="HY218" s="12"/>
      <c r="HZ218" s="12"/>
      <c r="IA218" s="12"/>
    </row>
    <row r="219" spans="1:235" s="178" customFormat="1" ht="22.5">
      <c r="A219" s="65"/>
      <c r="B219" s="12"/>
      <c r="C219" s="12"/>
      <c r="D219" s="12"/>
      <c r="E219" s="204"/>
      <c r="F219" s="30"/>
      <c r="G219" s="30"/>
      <c r="H219" s="30"/>
      <c r="I219" s="30"/>
      <c r="J219" s="30"/>
      <c r="K219" s="30"/>
      <c r="L219" s="30"/>
      <c r="M219" s="204"/>
      <c r="N219" s="30"/>
      <c r="O219" s="30"/>
      <c r="P219" s="30"/>
      <c r="Q219" s="30"/>
      <c r="R219" s="30"/>
      <c r="S219" s="30"/>
      <c r="T219" s="204"/>
      <c r="U219" s="30" t="s">
        <v>377</v>
      </c>
      <c r="V219" s="30"/>
      <c r="W219" s="30"/>
      <c r="X219" s="30"/>
      <c r="Y219" s="30"/>
      <c r="Z219" s="30"/>
      <c r="AA219" s="179"/>
      <c r="AB219" s="179"/>
      <c r="AC219" s="204"/>
      <c r="AD219" s="30"/>
      <c r="AE219" s="30"/>
      <c r="AF219" s="30"/>
      <c r="AG219" s="204"/>
      <c r="AJ219" s="30" t="s">
        <v>376</v>
      </c>
      <c r="AK219" s="30"/>
      <c r="AL219" s="204"/>
      <c r="AM219" s="179"/>
      <c r="AN219" s="204" t="s">
        <v>375</v>
      </c>
      <c r="HB219" s="12"/>
      <c r="HC219" s="12"/>
      <c r="HD219" s="12"/>
      <c r="HE219" s="12"/>
      <c r="HF219" s="12"/>
      <c r="HG219" s="12"/>
      <c r="HH219" s="12"/>
      <c r="HI219" s="12"/>
      <c r="HJ219" s="12"/>
      <c r="HK219" s="12"/>
      <c r="HL219" s="12"/>
      <c r="HM219" s="12"/>
      <c r="HN219" s="12"/>
      <c r="HO219" s="12"/>
      <c r="HP219" s="12"/>
      <c r="HQ219" s="12"/>
      <c r="HR219" s="12"/>
      <c r="HS219" s="12"/>
      <c r="HT219" s="12"/>
      <c r="HU219" s="12"/>
      <c r="HV219" s="12"/>
      <c r="HW219" s="12"/>
      <c r="HX219" s="12"/>
      <c r="HY219" s="12"/>
      <c r="HZ219" s="12"/>
      <c r="IA219" s="12"/>
    </row>
    <row r="220" spans="1:235" s="178" customFormat="1">
      <c r="A220" s="65"/>
      <c r="B220" s="12"/>
      <c r="C220" s="12"/>
      <c r="D220" s="12"/>
      <c r="E220" s="204"/>
      <c r="F220" s="30"/>
      <c r="G220" s="30"/>
      <c r="H220" s="30"/>
      <c r="I220" s="30"/>
      <c r="J220" s="30"/>
      <c r="K220" s="30"/>
      <c r="L220" s="30"/>
      <c r="M220" s="204"/>
      <c r="N220" s="30"/>
      <c r="O220" s="30"/>
      <c r="P220" s="30"/>
      <c r="Q220" s="30"/>
      <c r="R220" s="30"/>
      <c r="S220" s="30"/>
      <c r="T220" s="204"/>
      <c r="U220" s="30" t="s">
        <v>374</v>
      </c>
      <c r="V220" s="30"/>
      <c r="W220" s="30"/>
      <c r="X220" s="30"/>
      <c r="Y220" s="30"/>
      <c r="Z220" s="30"/>
      <c r="AA220" s="179"/>
      <c r="AB220" s="179"/>
      <c r="AC220" s="204"/>
      <c r="AD220" s="30"/>
      <c r="AE220" s="30"/>
      <c r="AF220" s="30"/>
      <c r="AG220" s="204"/>
      <c r="AI220" s="178" t="s">
        <v>373</v>
      </c>
      <c r="AJ220" s="30" t="s">
        <v>372</v>
      </c>
      <c r="AK220" s="30"/>
      <c r="AL220" s="204"/>
      <c r="AM220" s="179"/>
      <c r="AN220" s="204" t="s">
        <v>371</v>
      </c>
      <c r="HB220" s="12"/>
      <c r="HC220" s="12"/>
      <c r="HD220" s="12"/>
      <c r="HE220" s="12"/>
      <c r="HF220" s="12"/>
      <c r="HG220" s="12"/>
      <c r="HH220" s="12"/>
      <c r="HI220" s="12"/>
      <c r="HJ220" s="12"/>
      <c r="HK220" s="12"/>
      <c r="HL220" s="12"/>
      <c r="HM220" s="12"/>
      <c r="HN220" s="12"/>
      <c r="HO220" s="12"/>
      <c r="HP220" s="12"/>
      <c r="HQ220" s="12"/>
      <c r="HR220" s="12"/>
      <c r="HS220" s="12"/>
      <c r="HT220" s="12"/>
      <c r="HU220" s="12"/>
      <c r="HV220" s="12"/>
      <c r="HW220" s="12"/>
      <c r="HX220" s="12"/>
      <c r="HY220" s="12"/>
      <c r="HZ220" s="12"/>
      <c r="IA220" s="12"/>
    </row>
    <row r="221" spans="1:235" s="178" customFormat="1" ht="22.5">
      <c r="A221" s="65"/>
      <c r="B221" s="12"/>
      <c r="C221" s="12"/>
      <c r="D221" s="12"/>
      <c r="E221" s="204"/>
      <c r="F221" s="208" t="s">
        <v>199</v>
      </c>
      <c r="G221" s="209">
        <v>47</v>
      </c>
      <c r="H221" s="209" t="s">
        <v>1343</v>
      </c>
      <c r="I221" s="209" t="s">
        <v>370</v>
      </c>
      <c r="J221" s="209" t="s">
        <v>187</v>
      </c>
      <c r="K221" s="209" t="s">
        <v>197</v>
      </c>
      <c r="L221" s="209" t="s">
        <v>197</v>
      </c>
      <c r="M221" s="210" t="s">
        <v>1343</v>
      </c>
      <c r="N221" s="209" t="s">
        <v>1343</v>
      </c>
      <c r="O221" s="209" t="s">
        <v>1343</v>
      </c>
      <c r="P221" s="209" t="s">
        <v>369</v>
      </c>
      <c r="Q221" s="209" t="s">
        <v>187</v>
      </c>
      <c r="R221" s="209" t="s">
        <v>197</v>
      </c>
      <c r="S221" s="209" t="s">
        <v>197</v>
      </c>
      <c r="T221" s="210" t="s">
        <v>197</v>
      </c>
      <c r="U221" s="209" t="s">
        <v>1962</v>
      </c>
      <c r="V221" s="209" t="s">
        <v>1974</v>
      </c>
      <c r="W221" s="209" t="s">
        <v>368</v>
      </c>
      <c r="X221" s="209">
        <f>120-100</f>
        <v>20</v>
      </c>
      <c r="Y221" s="209" t="s">
        <v>368</v>
      </c>
      <c r="Z221" s="212">
        <f>X221/13</f>
        <v>1.5384615384615385</v>
      </c>
      <c r="AA221" s="209" t="s">
        <v>1343</v>
      </c>
      <c r="AB221" s="209" t="s">
        <v>1343</v>
      </c>
      <c r="AC221" s="210" t="s">
        <v>1343</v>
      </c>
      <c r="AD221" s="209" t="s">
        <v>346</v>
      </c>
      <c r="AE221" s="209" t="s">
        <v>191</v>
      </c>
      <c r="AF221" s="209" t="s">
        <v>1343</v>
      </c>
      <c r="AG221" s="210" t="s">
        <v>1343</v>
      </c>
      <c r="AH221" s="209" t="s">
        <v>190</v>
      </c>
      <c r="AI221" s="232" t="s">
        <v>367</v>
      </c>
      <c r="AJ221" s="209" t="s">
        <v>366</v>
      </c>
      <c r="AK221" s="209" t="s">
        <v>187</v>
      </c>
      <c r="AL221" s="210" t="s">
        <v>186</v>
      </c>
      <c r="AM221" s="209" t="s">
        <v>185</v>
      </c>
      <c r="AN221" s="210" t="s">
        <v>365</v>
      </c>
      <c r="HB221" s="12"/>
      <c r="HC221" s="12"/>
      <c r="HD221" s="12"/>
      <c r="HE221" s="12"/>
      <c r="HF221" s="12"/>
      <c r="HG221" s="12"/>
      <c r="HH221" s="12"/>
      <c r="HI221" s="12"/>
      <c r="HJ221" s="12"/>
      <c r="HK221" s="12"/>
      <c r="HL221" s="12"/>
      <c r="HM221" s="12"/>
      <c r="HN221" s="12"/>
      <c r="HO221" s="12"/>
      <c r="HP221" s="12"/>
      <c r="HQ221" s="12"/>
      <c r="HR221" s="12"/>
      <c r="HS221" s="12"/>
      <c r="HT221" s="12"/>
      <c r="HU221" s="12"/>
      <c r="HV221" s="12"/>
      <c r="HW221" s="12"/>
      <c r="HX221" s="12"/>
      <c r="HY221" s="12"/>
      <c r="HZ221" s="12"/>
      <c r="IA221" s="12"/>
    </row>
    <row r="222" spans="1:235" s="178" customFormat="1">
      <c r="A222" s="65"/>
      <c r="B222" s="12"/>
      <c r="C222" s="12"/>
      <c r="D222" s="12"/>
      <c r="E222" s="204"/>
      <c r="F222" s="179"/>
      <c r="G222" s="179"/>
      <c r="H222" s="179"/>
      <c r="I222" s="179"/>
      <c r="J222" s="179"/>
      <c r="K222" s="179"/>
      <c r="L222" s="179"/>
      <c r="M222" s="204"/>
      <c r="N222" s="179"/>
      <c r="O222" s="179"/>
      <c r="P222" s="179"/>
      <c r="Q222" s="179"/>
      <c r="R222" s="179"/>
      <c r="S222" s="179"/>
      <c r="T222" s="204"/>
      <c r="U222" s="179"/>
      <c r="V222" s="179"/>
      <c r="W222" s="179"/>
      <c r="X222" s="179"/>
      <c r="Y222" s="179"/>
      <c r="Z222" s="218"/>
      <c r="AA222" s="179"/>
      <c r="AB222" s="179"/>
      <c r="AC222" s="204"/>
      <c r="AD222" s="179"/>
      <c r="AE222" s="179"/>
      <c r="AF222" s="179"/>
      <c r="AG222" s="204"/>
      <c r="AH222" s="179"/>
      <c r="AJ222" s="179"/>
      <c r="AK222" s="179"/>
      <c r="AL222" s="204"/>
      <c r="AM222" s="179"/>
      <c r="AN222" s="204"/>
      <c r="HB222" s="12"/>
      <c r="HC222" s="12"/>
      <c r="HD222" s="12"/>
      <c r="HE222" s="12"/>
      <c r="HF222" s="12"/>
      <c r="HG222" s="12"/>
      <c r="HH222" s="12"/>
      <c r="HI222" s="12"/>
      <c r="HJ222" s="12"/>
      <c r="HK222" s="12"/>
      <c r="HL222" s="12"/>
      <c r="HM222" s="12"/>
      <c r="HN222" s="12"/>
      <c r="HO222" s="12"/>
      <c r="HP222" s="12"/>
      <c r="HQ222" s="12"/>
      <c r="HR222" s="12"/>
      <c r="HS222" s="12"/>
      <c r="HT222" s="12"/>
      <c r="HU222" s="12"/>
      <c r="HV222" s="12"/>
      <c r="HW222" s="12"/>
      <c r="HX222" s="12"/>
      <c r="HY222" s="12"/>
      <c r="HZ222" s="12"/>
      <c r="IA222" s="12"/>
    </row>
    <row r="223" spans="1:235" s="178" customFormat="1">
      <c r="A223" s="65"/>
      <c r="B223" s="12"/>
      <c r="C223" s="12"/>
      <c r="D223" s="12"/>
      <c r="E223" s="204"/>
      <c r="F223" s="30"/>
      <c r="G223" s="30"/>
      <c r="H223" s="30"/>
      <c r="I223" s="30"/>
      <c r="J223" s="30"/>
      <c r="K223" s="30"/>
      <c r="L223" s="30"/>
      <c r="M223" s="204"/>
      <c r="N223" s="30"/>
      <c r="O223" s="30"/>
      <c r="P223" s="30"/>
      <c r="Q223" s="30"/>
      <c r="R223" s="30"/>
      <c r="S223" s="30"/>
      <c r="T223" s="204"/>
      <c r="U223" s="30"/>
      <c r="V223" s="30"/>
      <c r="W223" s="30"/>
      <c r="X223" s="30"/>
      <c r="Y223" s="30"/>
      <c r="Z223" s="30"/>
      <c r="AA223" s="179"/>
      <c r="AB223" s="179"/>
      <c r="AC223" s="204"/>
      <c r="AD223" s="30"/>
      <c r="AE223" s="30"/>
      <c r="AF223" s="30"/>
      <c r="AG223" s="204"/>
      <c r="AI223" s="179" t="s">
        <v>364</v>
      </c>
      <c r="AJ223" s="30"/>
      <c r="AK223" s="30"/>
      <c r="AL223" s="204"/>
      <c r="AM223" s="179"/>
      <c r="AN223" s="204"/>
      <c r="HB223" s="12"/>
      <c r="HC223" s="12"/>
      <c r="HD223" s="12"/>
      <c r="HE223" s="12"/>
      <c r="HF223" s="12"/>
      <c r="HG223" s="12"/>
      <c r="HH223" s="12"/>
      <c r="HI223" s="12"/>
      <c r="HJ223" s="12"/>
      <c r="HK223" s="12"/>
      <c r="HL223" s="12"/>
      <c r="HM223" s="12"/>
      <c r="HN223" s="12"/>
      <c r="HO223" s="12"/>
      <c r="HP223" s="12"/>
      <c r="HQ223" s="12"/>
      <c r="HR223" s="12"/>
      <c r="HS223" s="12"/>
      <c r="HT223" s="12"/>
      <c r="HU223" s="12"/>
      <c r="HV223" s="12"/>
      <c r="HW223" s="12"/>
      <c r="HX223" s="12"/>
      <c r="HY223" s="12"/>
      <c r="HZ223" s="12"/>
      <c r="IA223" s="12"/>
    </row>
    <row r="224" spans="1:235" s="178" customFormat="1">
      <c r="A224" s="65"/>
      <c r="B224" s="12"/>
      <c r="C224" s="12"/>
      <c r="D224" s="12"/>
      <c r="E224" s="204"/>
      <c r="F224" s="30"/>
      <c r="G224" s="30"/>
      <c r="H224" s="30"/>
      <c r="I224" s="30"/>
      <c r="J224" s="30"/>
      <c r="K224" s="30"/>
      <c r="L224" s="30"/>
      <c r="M224" s="204"/>
      <c r="N224" s="30"/>
      <c r="O224" s="30"/>
      <c r="P224" s="30"/>
      <c r="Q224" s="30"/>
      <c r="R224" s="30"/>
      <c r="S224" s="30"/>
      <c r="T224" s="204"/>
      <c r="U224" s="30"/>
      <c r="V224" s="30"/>
      <c r="W224" s="30"/>
      <c r="X224" s="30"/>
      <c r="Y224" s="30"/>
      <c r="Z224" s="30"/>
      <c r="AA224" s="179"/>
      <c r="AB224" s="179"/>
      <c r="AC224" s="204"/>
      <c r="AD224" s="30"/>
      <c r="AE224" s="30"/>
      <c r="AF224" s="30"/>
      <c r="AG224" s="204"/>
      <c r="AI224" s="179" t="s">
        <v>363</v>
      </c>
      <c r="AJ224" s="30"/>
      <c r="AK224" s="30"/>
      <c r="AL224" s="204"/>
      <c r="AM224" s="179"/>
      <c r="AN224" s="204"/>
      <c r="HB224" s="12"/>
      <c r="HC224" s="12"/>
      <c r="HD224" s="12"/>
      <c r="HE224" s="12"/>
      <c r="HF224" s="12"/>
      <c r="HG224" s="12"/>
      <c r="HH224" s="12"/>
      <c r="HI224" s="12"/>
      <c r="HJ224" s="12"/>
      <c r="HK224" s="12"/>
      <c r="HL224" s="12"/>
      <c r="HM224" s="12"/>
      <c r="HN224" s="12"/>
      <c r="HO224" s="12"/>
      <c r="HP224" s="12"/>
      <c r="HQ224" s="12"/>
      <c r="HR224" s="12"/>
      <c r="HS224" s="12"/>
      <c r="HT224" s="12"/>
      <c r="HU224" s="12"/>
      <c r="HV224" s="12"/>
      <c r="HW224" s="12"/>
      <c r="HX224" s="12"/>
      <c r="HY224" s="12"/>
      <c r="HZ224" s="12"/>
      <c r="IA224" s="12"/>
    </row>
    <row r="225" spans="1:235" s="178" customFormat="1">
      <c r="A225" s="65"/>
      <c r="B225" s="12"/>
      <c r="C225" s="12"/>
      <c r="D225" s="12"/>
      <c r="E225" s="204"/>
      <c r="F225" s="30"/>
      <c r="G225" s="30"/>
      <c r="H225" s="30"/>
      <c r="I225" s="30"/>
      <c r="J225" s="30"/>
      <c r="K225" s="30"/>
      <c r="L225" s="30"/>
      <c r="M225" s="204"/>
      <c r="N225" s="30"/>
      <c r="O225" s="30"/>
      <c r="P225" s="30"/>
      <c r="Q225" s="30"/>
      <c r="R225" s="30"/>
      <c r="S225" s="30"/>
      <c r="T225" s="204"/>
      <c r="U225" s="30"/>
      <c r="V225" s="30"/>
      <c r="W225" s="30"/>
      <c r="X225" s="30"/>
      <c r="Y225" s="30"/>
      <c r="Z225" s="30"/>
      <c r="AA225" s="179"/>
      <c r="AB225" s="179"/>
      <c r="AC225" s="204"/>
      <c r="AD225" s="30"/>
      <c r="AE225" s="30"/>
      <c r="AF225" s="30"/>
      <c r="AG225" s="204"/>
      <c r="AI225" s="179" t="s">
        <v>362</v>
      </c>
      <c r="AJ225" s="30" t="s">
        <v>361</v>
      </c>
      <c r="AK225" s="30"/>
      <c r="AL225" s="204"/>
      <c r="AM225" s="179"/>
      <c r="AN225" s="204"/>
      <c r="HB225" s="12"/>
      <c r="HC225" s="12"/>
      <c r="HD225" s="12"/>
      <c r="HE225" s="12"/>
      <c r="HF225" s="12"/>
      <c r="HG225" s="12"/>
      <c r="HH225" s="12"/>
      <c r="HI225" s="12"/>
      <c r="HJ225" s="12"/>
      <c r="HK225" s="12"/>
      <c r="HL225" s="12"/>
      <c r="HM225" s="12"/>
      <c r="HN225" s="12"/>
      <c r="HO225" s="12"/>
      <c r="HP225" s="12"/>
      <c r="HQ225" s="12"/>
      <c r="HR225" s="12"/>
      <c r="HS225" s="12"/>
      <c r="HT225" s="12"/>
      <c r="HU225" s="12"/>
      <c r="HV225" s="12"/>
      <c r="HW225" s="12"/>
      <c r="HX225" s="12"/>
      <c r="HY225" s="12"/>
      <c r="HZ225" s="12"/>
      <c r="IA225" s="12"/>
    </row>
    <row r="226" spans="1:235" s="178" customFormat="1">
      <c r="A226" s="65"/>
      <c r="B226" s="12"/>
      <c r="C226" s="12"/>
      <c r="D226" s="12"/>
      <c r="E226" s="204"/>
      <c r="F226" s="30"/>
      <c r="G226" s="30"/>
      <c r="H226" s="30"/>
      <c r="I226" s="30"/>
      <c r="J226" s="30"/>
      <c r="K226" s="30"/>
      <c r="L226" s="30"/>
      <c r="M226" s="204"/>
      <c r="N226" s="30"/>
      <c r="O226" s="30"/>
      <c r="P226" s="30" t="s">
        <v>360</v>
      </c>
      <c r="Q226" s="30"/>
      <c r="R226" s="30"/>
      <c r="S226" s="30"/>
      <c r="T226" s="204"/>
      <c r="U226" s="30"/>
      <c r="V226" s="30"/>
      <c r="W226" s="30"/>
      <c r="X226" s="30"/>
      <c r="Y226" s="30"/>
      <c r="Z226" s="30"/>
      <c r="AA226" s="179"/>
      <c r="AB226" s="179"/>
      <c r="AC226" s="204"/>
      <c r="AD226" s="30"/>
      <c r="AE226" s="30"/>
      <c r="AF226" s="30"/>
      <c r="AG226" s="204"/>
      <c r="AI226" s="179" t="s">
        <v>359</v>
      </c>
      <c r="AJ226" s="30" t="s">
        <v>358</v>
      </c>
      <c r="AK226" s="30"/>
      <c r="AL226" s="204"/>
      <c r="AM226" s="179"/>
      <c r="AN226" s="204"/>
      <c r="HB226" s="12"/>
      <c r="HC226" s="12"/>
      <c r="HD226" s="12"/>
      <c r="HE226" s="12"/>
      <c r="HF226" s="12"/>
      <c r="HG226" s="12"/>
      <c r="HH226" s="12"/>
      <c r="HI226" s="12"/>
      <c r="HJ226" s="12"/>
      <c r="HK226" s="12"/>
      <c r="HL226" s="12"/>
      <c r="HM226" s="12"/>
      <c r="HN226" s="12"/>
      <c r="HO226" s="12"/>
      <c r="HP226" s="12"/>
      <c r="HQ226" s="12"/>
      <c r="HR226" s="12"/>
      <c r="HS226" s="12"/>
      <c r="HT226" s="12"/>
      <c r="HU226" s="12"/>
      <c r="HV226" s="12"/>
      <c r="HW226" s="12"/>
      <c r="HX226" s="12"/>
      <c r="HY226" s="12"/>
      <c r="HZ226" s="12"/>
      <c r="IA226" s="12"/>
    </row>
    <row r="227" spans="1:235" s="178" customFormat="1" ht="33.75">
      <c r="A227" s="65"/>
      <c r="B227" s="12"/>
      <c r="C227" s="12"/>
      <c r="D227" s="12"/>
      <c r="E227" s="204"/>
      <c r="F227" s="30"/>
      <c r="G227" s="30"/>
      <c r="H227" s="30"/>
      <c r="I227" s="30" t="s">
        <v>357</v>
      </c>
      <c r="J227" s="30"/>
      <c r="K227" s="30"/>
      <c r="L227" s="30"/>
      <c r="M227" s="204"/>
      <c r="N227" s="313" t="s">
        <v>2007</v>
      </c>
      <c r="O227" s="318"/>
      <c r="P227" s="30" t="s">
        <v>356</v>
      </c>
      <c r="Q227" s="30" t="s">
        <v>264</v>
      </c>
      <c r="R227" s="30"/>
      <c r="S227" s="30"/>
      <c r="T227" s="204"/>
      <c r="U227" s="30"/>
      <c r="V227" s="30"/>
      <c r="W227" s="30"/>
      <c r="X227" s="30"/>
      <c r="Y227" s="30"/>
      <c r="Z227" s="30"/>
      <c r="AA227" s="179"/>
      <c r="AB227" s="179"/>
      <c r="AC227" s="204"/>
      <c r="AD227" s="30"/>
      <c r="AE227" s="30"/>
      <c r="AF227" s="30"/>
      <c r="AG227" s="204"/>
      <c r="AI227" s="179" t="s">
        <v>355</v>
      </c>
      <c r="AJ227" s="30" t="s">
        <v>354</v>
      </c>
      <c r="AK227" s="30"/>
      <c r="AL227" s="204"/>
      <c r="AM227" s="179"/>
      <c r="AN227" s="204" t="s">
        <v>353</v>
      </c>
      <c r="HB227" s="12"/>
      <c r="HC227" s="12"/>
      <c r="HD227" s="12"/>
      <c r="HE227" s="12"/>
      <c r="HF227" s="12"/>
      <c r="HG227" s="12"/>
      <c r="HH227" s="12"/>
      <c r="HI227" s="12"/>
      <c r="HJ227" s="12"/>
      <c r="HK227" s="12"/>
      <c r="HL227" s="12"/>
      <c r="HM227" s="12"/>
      <c r="HN227" s="12"/>
      <c r="HO227" s="12"/>
      <c r="HP227" s="12"/>
      <c r="HQ227" s="12"/>
      <c r="HR227" s="12"/>
      <c r="HS227" s="12"/>
      <c r="HT227" s="12"/>
      <c r="HU227" s="12"/>
      <c r="HV227" s="12"/>
      <c r="HW227" s="12"/>
      <c r="HX227" s="12"/>
      <c r="HY227" s="12"/>
      <c r="HZ227" s="12"/>
      <c r="IA227" s="12"/>
    </row>
    <row r="228" spans="1:235" s="196" customFormat="1" ht="33.75">
      <c r="A228" s="177">
        <v>35</v>
      </c>
      <c r="B228" s="196" t="s">
        <v>352</v>
      </c>
      <c r="C228" s="196">
        <v>2000</v>
      </c>
      <c r="D228" s="196" t="s">
        <v>351</v>
      </c>
      <c r="E228" s="198" t="s">
        <v>350</v>
      </c>
      <c r="F228" s="196" t="s">
        <v>230</v>
      </c>
      <c r="G228" s="196">
        <v>43</v>
      </c>
      <c r="H228" s="196" t="s">
        <v>1343</v>
      </c>
      <c r="I228" s="196" t="s">
        <v>349</v>
      </c>
      <c r="J228" s="196" t="s">
        <v>197</v>
      </c>
      <c r="K228" s="196" t="s">
        <v>197</v>
      </c>
      <c r="L228" s="196" t="s">
        <v>197</v>
      </c>
      <c r="M228" s="198" t="s">
        <v>1343</v>
      </c>
      <c r="N228" s="196" t="s">
        <v>1343</v>
      </c>
      <c r="O228" s="196" t="s">
        <v>1343</v>
      </c>
      <c r="P228" s="196" t="s">
        <v>348</v>
      </c>
      <c r="Q228" s="196" t="s">
        <v>253</v>
      </c>
      <c r="R228" s="196" t="s">
        <v>197</v>
      </c>
      <c r="S228" s="196" t="s">
        <v>197</v>
      </c>
      <c r="T228" s="198" t="s">
        <v>197</v>
      </c>
      <c r="U228" s="196" t="s">
        <v>1969</v>
      </c>
      <c r="V228" s="196" t="s">
        <v>2008</v>
      </c>
      <c r="W228" s="196" t="s">
        <v>347</v>
      </c>
      <c r="X228" s="196">
        <f>164-114</f>
        <v>50</v>
      </c>
      <c r="Y228" s="196" t="s">
        <v>347</v>
      </c>
      <c r="Z228" s="201">
        <f>X228/14.5</f>
        <v>3.4482758620689653</v>
      </c>
      <c r="AA228" s="196" t="s">
        <v>1343</v>
      </c>
      <c r="AB228" s="196" t="s">
        <v>1343</v>
      </c>
      <c r="AC228" s="198" t="s">
        <v>1343</v>
      </c>
      <c r="AD228" s="196" t="s">
        <v>346</v>
      </c>
      <c r="AE228" s="196" t="s">
        <v>191</v>
      </c>
      <c r="AF228" s="196" t="s">
        <v>345</v>
      </c>
      <c r="AG228" s="198" t="s">
        <v>344</v>
      </c>
      <c r="AH228" s="196" t="s">
        <v>18</v>
      </c>
      <c r="AI228" s="196" t="s">
        <v>343</v>
      </c>
      <c r="AJ228" s="196" t="s">
        <v>342</v>
      </c>
      <c r="AK228" s="196" t="s">
        <v>187</v>
      </c>
      <c r="AL228" s="198" t="s">
        <v>186</v>
      </c>
      <c r="AM228" s="196" t="s">
        <v>185</v>
      </c>
      <c r="AN228" s="198" t="s">
        <v>341</v>
      </c>
      <c r="AO228" s="179"/>
      <c r="AP228" s="179"/>
      <c r="AQ228" s="179"/>
      <c r="AR228" s="179"/>
      <c r="AS228" s="179"/>
      <c r="AT228" s="179"/>
      <c r="AU228" s="179"/>
      <c r="AV228" s="179"/>
      <c r="AW228" s="179"/>
      <c r="AX228" s="179"/>
      <c r="AY228" s="179"/>
      <c r="AZ228" s="179"/>
      <c r="BA228" s="179"/>
      <c r="BB228" s="179"/>
      <c r="BC228" s="179"/>
      <c r="BD228" s="179"/>
      <c r="BE228" s="179"/>
      <c r="BF228" s="179"/>
      <c r="BG228" s="179"/>
      <c r="BH228" s="179"/>
      <c r="BI228" s="179"/>
      <c r="BJ228" s="179"/>
      <c r="BK228" s="179"/>
      <c r="BL228" s="179"/>
      <c r="BM228" s="179"/>
      <c r="BN228" s="179"/>
      <c r="BO228" s="179"/>
      <c r="BP228" s="179"/>
      <c r="BQ228" s="179"/>
      <c r="BR228" s="179"/>
      <c r="BS228" s="179"/>
      <c r="BT228" s="179"/>
      <c r="BU228" s="179"/>
      <c r="BV228" s="179"/>
      <c r="BW228" s="179"/>
      <c r="BX228" s="179"/>
      <c r="BY228" s="179"/>
      <c r="BZ228" s="179"/>
      <c r="CA228" s="179"/>
      <c r="CB228" s="179"/>
      <c r="CC228" s="179"/>
      <c r="CD228" s="179"/>
      <c r="CE228" s="179"/>
      <c r="CF228" s="179"/>
      <c r="CG228" s="179"/>
      <c r="CH228" s="179"/>
      <c r="CI228" s="179"/>
      <c r="CJ228" s="179"/>
      <c r="CK228" s="179"/>
      <c r="CL228" s="179"/>
      <c r="CM228" s="179"/>
      <c r="CN228" s="179"/>
      <c r="CO228" s="179"/>
      <c r="CP228" s="179"/>
      <c r="CQ228" s="179"/>
      <c r="CR228" s="179"/>
      <c r="CS228" s="179"/>
      <c r="CT228" s="179"/>
      <c r="CU228" s="179"/>
      <c r="CV228" s="179"/>
      <c r="CW228" s="179"/>
      <c r="CX228" s="179"/>
      <c r="CY228" s="179"/>
      <c r="CZ228" s="179"/>
      <c r="DA228" s="179"/>
      <c r="DB228" s="179"/>
      <c r="DC228" s="179"/>
      <c r="DD228" s="179"/>
      <c r="DE228" s="179"/>
      <c r="DF228" s="179"/>
      <c r="DG228" s="179"/>
      <c r="DH228" s="179"/>
      <c r="DI228" s="179"/>
      <c r="DJ228" s="179"/>
      <c r="DK228" s="179"/>
      <c r="DL228" s="179"/>
    </row>
    <row r="230" spans="1:235" s="178" customFormat="1">
      <c r="A230" s="65"/>
      <c r="B230" s="12"/>
      <c r="C230" s="12"/>
      <c r="D230" s="12"/>
      <c r="E230" s="204"/>
      <c r="F230" s="30"/>
      <c r="G230" s="30"/>
      <c r="H230" s="30"/>
      <c r="I230" s="30"/>
      <c r="J230" s="30"/>
      <c r="K230" s="30"/>
      <c r="L230" s="30"/>
      <c r="M230" s="204"/>
      <c r="N230" s="30"/>
      <c r="O230" s="30"/>
      <c r="P230" s="30"/>
      <c r="Q230" s="30"/>
      <c r="R230" s="30"/>
      <c r="S230" s="30"/>
      <c r="T230" s="204"/>
      <c r="U230" s="30"/>
      <c r="V230" s="30"/>
      <c r="W230" s="30"/>
      <c r="X230" s="30"/>
      <c r="Y230" s="30"/>
      <c r="Z230" s="30"/>
      <c r="AA230" s="179"/>
      <c r="AB230" s="179"/>
      <c r="AC230" s="204"/>
      <c r="AD230" s="30"/>
      <c r="AE230" s="30"/>
      <c r="AF230" s="30"/>
      <c r="AG230" s="204"/>
      <c r="AJ230" s="30"/>
      <c r="AK230" s="30"/>
      <c r="AL230" s="204"/>
      <c r="AM230" s="179"/>
      <c r="AN230" s="204" t="s">
        <v>340</v>
      </c>
      <c r="HB230" s="12"/>
      <c r="HC230" s="12"/>
      <c r="HD230" s="12"/>
      <c r="HE230" s="12"/>
      <c r="HF230" s="12"/>
      <c r="HG230" s="12"/>
      <c r="HH230" s="12"/>
      <c r="HI230" s="12"/>
      <c r="HJ230" s="12"/>
      <c r="HK230" s="12"/>
      <c r="HL230" s="12"/>
      <c r="HM230" s="12"/>
      <c r="HN230" s="12"/>
      <c r="HO230" s="12"/>
      <c r="HP230" s="12"/>
      <c r="HQ230" s="12"/>
      <c r="HR230" s="12"/>
      <c r="HS230" s="12"/>
      <c r="HT230" s="12"/>
      <c r="HU230" s="12"/>
      <c r="HV230" s="12"/>
      <c r="HW230" s="12"/>
      <c r="HX230" s="12"/>
      <c r="HY230" s="12"/>
      <c r="HZ230" s="12"/>
      <c r="IA230" s="12"/>
    </row>
    <row r="231" spans="1:235" s="178" customFormat="1">
      <c r="A231" s="65"/>
      <c r="B231" s="12"/>
      <c r="C231" s="12"/>
      <c r="D231" s="12"/>
      <c r="E231" s="204"/>
      <c r="F231" s="30"/>
      <c r="G231" s="30"/>
      <c r="H231" s="30"/>
      <c r="I231" s="30"/>
      <c r="J231" s="30"/>
      <c r="K231" s="30"/>
      <c r="L231" s="30"/>
      <c r="M231" s="204"/>
      <c r="N231" s="30"/>
      <c r="O231" s="30"/>
      <c r="P231" s="30" t="s">
        <v>339</v>
      </c>
      <c r="Q231" s="30"/>
      <c r="R231" s="30"/>
      <c r="S231" s="30"/>
      <c r="T231" s="204"/>
      <c r="U231" s="30"/>
      <c r="V231" s="30"/>
      <c r="W231" s="30"/>
      <c r="X231" s="30"/>
      <c r="Y231" s="30"/>
      <c r="Z231" s="30"/>
      <c r="AA231" s="179"/>
      <c r="AB231" s="179"/>
      <c r="AC231" s="204"/>
      <c r="AD231" s="30"/>
      <c r="AE231" s="30"/>
      <c r="AF231" s="30"/>
      <c r="AG231" s="204"/>
      <c r="AJ231" s="30"/>
      <c r="AK231" s="30"/>
      <c r="AL231" s="204"/>
      <c r="AM231" s="179"/>
      <c r="AN231" s="204" t="s">
        <v>338</v>
      </c>
      <c r="HB231" s="12"/>
      <c r="HC231" s="12"/>
      <c r="HD231" s="12"/>
      <c r="HE231" s="12"/>
      <c r="HF231" s="12"/>
      <c r="HG231" s="12"/>
      <c r="HH231" s="12"/>
      <c r="HI231" s="12"/>
      <c r="HJ231" s="12"/>
      <c r="HK231" s="12"/>
      <c r="HL231" s="12"/>
      <c r="HM231" s="12"/>
      <c r="HN231" s="12"/>
      <c r="HO231" s="12"/>
      <c r="HP231" s="12"/>
      <c r="HQ231" s="12"/>
      <c r="HR231" s="12"/>
      <c r="HS231" s="12"/>
      <c r="HT231" s="12"/>
      <c r="HU231" s="12"/>
      <c r="HV231" s="12"/>
      <c r="HW231" s="12"/>
      <c r="HX231" s="12"/>
      <c r="HY231" s="12"/>
      <c r="HZ231" s="12"/>
      <c r="IA231" s="12"/>
    </row>
    <row r="232" spans="1:235" s="178" customFormat="1">
      <c r="A232" s="65"/>
      <c r="B232" s="12"/>
      <c r="C232" s="12"/>
      <c r="D232" s="12"/>
      <c r="E232" s="204"/>
      <c r="F232" s="30"/>
      <c r="G232" s="30"/>
      <c r="H232" s="30"/>
      <c r="I232" s="30"/>
      <c r="J232" s="30"/>
      <c r="K232" s="30"/>
      <c r="L232" s="30"/>
      <c r="M232" s="204"/>
      <c r="N232" s="30"/>
      <c r="O232" s="30"/>
      <c r="P232" s="30" t="s">
        <v>337</v>
      </c>
      <c r="Q232" s="30"/>
      <c r="R232" s="30"/>
      <c r="S232" s="30"/>
      <c r="T232" s="204"/>
      <c r="U232" s="30" t="s">
        <v>336</v>
      </c>
      <c r="V232" s="30"/>
      <c r="W232" s="30"/>
      <c r="X232" s="30"/>
      <c r="Y232" s="30"/>
      <c r="Z232" s="30"/>
      <c r="AA232" s="179"/>
      <c r="AB232" s="179"/>
      <c r="AC232" s="204"/>
      <c r="AD232" s="30"/>
      <c r="AE232" s="30"/>
      <c r="AF232" s="30"/>
      <c r="AG232" s="204"/>
      <c r="AJ232" s="30"/>
      <c r="AK232" s="30"/>
      <c r="AL232" s="204"/>
      <c r="AM232" s="179"/>
      <c r="AN232" s="204" t="s">
        <v>335</v>
      </c>
      <c r="HB232" s="12"/>
      <c r="HC232" s="12"/>
      <c r="HD232" s="12"/>
      <c r="HE232" s="12"/>
      <c r="HF232" s="12"/>
      <c r="HG232" s="12"/>
      <c r="HH232" s="12"/>
      <c r="HI232" s="12"/>
      <c r="HJ232" s="12"/>
      <c r="HK232" s="12"/>
      <c r="HL232" s="12"/>
      <c r="HM232" s="12"/>
      <c r="HN232" s="12"/>
      <c r="HO232" s="12"/>
      <c r="HP232" s="12"/>
      <c r="HQ232" s="12"/>
      <c r="HR232" s="12"/>
      <c r="HS232" s="12"/>
      <c r="HT232" s="12"/>
      <c r="HU232" s="12"/>
      <c r="HV232" s="12"/>
      <c r="HW232" s="12"/>
      <c r="HX232" s="12"/>
      <c r="HY232" s="12"/>
      <c r="HZ232" s="12"/>
      <c r="IA232" s="12"/>
    </row>
    <row r="233" spans="1:235" s="178" customFormat="1">
      <c r="A233" s="65"/>
      <c r="B233" s="12"/>
      <c r="C233" s="12"/>
      <c r="D233" s="12"/>
      <c r="E233" s="204"/>
      <c r="F233" s="30"/>
      <c r="G233" s="30"/>
      <c r="H233" s="30"/>
      <c r="I233" s="30"/>
      <c r="J233" s="30"/>
      <c r="K233" s="30"/>
      <c r="L233" s="30"/>
      <c r="M233" s="204"/>
      <c r="N233" s="30"/>
      <c r="O233" s="30"/>
      <c r="P233" s="30" t="s">
        <v>334</v>
      </c>
      <c r="Q233" s="30"/>
      <c r="R233" s="30"/>
      <c r="S233" s="30"/>
      <c r="T233" s="204"/>
      <c r="U233" s="30" t="s">
        <v>333</v>
      </c>
      <c r="V233" s="30"/>
      <c r="W233" s="30"/>
      <c r="X233" s="30"/>
      <c r="Y233" s="30"/>
      <c r="Z233" s="30"/>
      <c r="AA233" s="179"/>
      <c r="AB233" s="179"/>
      <c r="AC233" s="204"/>
      <c r="AD233" s="30"/>
      <c r="AE233" s="30"/>
      <c r="AF233" s="30"/>
      <c r="AG233" s="204"/>
      <c r="AJ233" s="30"/>
      <c r="AK233" s="30"/>
      <c r="AL233" s="204"/>
      <c r="AM233" s="179"/>
      <c r="AN233" s="204" t="s">
        <v>332</v>
      </c>
      <c r="HB233" s="12"/>
      <c r="HC233" s="12"/>
      <c r="HD233" s="12"/>
      <c r="HE233" s="12"/>
      <c r="HF233" s="12"/>
      <c r="HG233" s="12"/>
      <c r="HH233" s="12"/>
      <c r="HI233" s="12"/>
      <c r="HJ233" s="12"/>
      <c r="HK233" s="12"/>
      <c r="HL233" s="12"/>
      <c r="HM233" s="12"/>
      <c r="HN233" s="12"/>
      <c r="HO233" s="12"/>
      <c r="HP233" s="12"/>
      <c r="HQ233" s="12"/>
      <c r="HR233" s="12"/>
      <c r="HS233" s="12"/>
      <c r="HT233" s="12"/>
      <c r="HU233" s="12"/>
      <c r="HV233" s="12"/>
      <c r="HW233" s="12"/>
      <c r="HX233" s="12"/>
      <c r="HY233" s="12"/>
      <c r="HZ233" s="12"/>
      <c r="IA233" s="12"/>
    </row>
    <row r="234" spans="1:235" s="178" customFormat="1">
      <c r="A234" s="65"/>
      <c r="B234" s="12"/>
      <c r="C234" s="12"/>
      <c r="D234" s="12"/>
      <c r="E234" s="204"/>
      <c r="F234" s="30"/>
      <c r="G234" s="30"/>
      <c r="H234" s="30"/>
      <c r="I234" s="30"/>
      <c r="J234" s="30"/>
      <c r="K234" s="30"/>
      <c r="L234" s="30"/>
      <c r="M234" s="204"/>
      <c r="N234" s="30" t="s">
        <v>331</v>
      </c>
      <c r="O234" s="30"/>
      <c r="P234" s="30" t="s">
        <v>330</v>
      </c>
      <c r="Q234" s="30"/>
      <c r="R234" s="30"/>
      <c r="S234" s="30"/>
      <c r="T234" s="204"/>
      <c r="U234" s="30" t="s">
        <v>329</v>
      </c>
      <c r="V234" s="30"/>
      <c r="W234" s="30"/>
      <c r="X234" s="30"/>
      <c r="Y234" s="30"/>
      <c r="Z234" s="30"/>
      <c r="AA234" s="179"/>
      <c r="AB234" s="179"/>
      <c r="AC234" s="204"/>
      <c r="AD234" s="30"/>
      <c r="AE234" s="30"/>
      <c r="AF234" s="30"/>
      <c r="AG234" s="204"/>
      <c r="AJ234" s="30" t="s">
        <v>328</v>
      </c>
      <c r="AK234" s="30"/>
      <c r="AL234" s="204"/>
      <c r="AM234" s="179"/>
      <c r="AN234" s="204" t="s">
        <v>327</v>
      </c>
      <c r="HB234" s="12"/>
      <c r="HC234" s="12"/>
      <c r="HD234" s="12"/>
      <c r="HE234" s="12"/>
      <c r="HF234" s="12"/>
      <c r="HG234" s="12"/>
      <c r="HH234" s="12"/>
      <c r="HI234" s="12"/>
      <c r="HJ234" s="12"/>
      <c r="HK234" s="12"/>
      <c r="HL234" s="12"/>
      <c r="HM234" s="12"/>
      <c r="HN234" s="12"/>
      <c r="HO234" s="12"/>
      <c r="HP234" s="12"/>
      <c r="HQ234" s="12"/>
      <c r="HR234" s="12"/>
      <c r="HS234" s="12"/>
      <c r="HT234" s="12"/>
      <c r="HU234" s="12"/>
      <c r="HV234" s="12"/>
      <c r="HW234" s="12"/>
      <c r="HX234" s="12"/>
      <c r="HY234" s="12"/>
      <c r="HZ234" s="12"/>
      <c r="IA234" s="12"/>
    </row>
    <row r="235" spans="1:235" s="196" customFormat="1">
      <c r="A235" s="177">
        <v>36</v>
      </c>
      <c r="B235" s="196" t="s">
        <v>326</v>
      </c>
      <c r="C235" s="196">
        <v>1999</v>
      </c>
      <c r="D235" s="196" t="s">
        <v>201</v>
      </c>
      <c r="E235" s="198" t="s">
        <v>325</v>
      </c>
      <c r="F235" s="196" t="s">
        <v>230</v>
      </c>
      <c r="G235" s="196">
        <v>29</v>
      </c>
      <c r="H235" s="196" t="s">
        <v>1343</v>
      </c>
      <c r="I235" s="196" t="s">
        <v>1343</v>
      </c>
      <c r="J235" s="196" t="s">
        <v>1343</v>
      </c>
      <c r="K235" s="196" t="s">
        <v>1343</v>
      </c>
      <c r="L235" s="196" t="s">
        <v>197</v>
      </c>
      <c r="M235" s="198" t="s">
        <v>1343</v>
      </c>
      <c r="N235" s="196" t="s">
        <v>324</v>
      </c>
      <c r="O235" s="196" t="s">
        <v>1343</v>
      </c>
      <c r="P235" s="196" t="s">
        <v>323</v>
      </c>
      <c r="Q235" s="196" t="s">
        <v>1343</v>
      </c>
      <c r="R235" s="196" t="s">
        <v>187</v>
      </c>
      <c r="S235" s="196" t="s">
        <v>187</v>
      </c>
      <c r="T235" s="198" t="s">
        <v>322</v>
      </c>
      <c r="U235" s="196" t="s">
        <v>2005</v>
      </c>
      <c r="V235" s="196" t="s">
        <v>1981</v>
      </c>
      <c r="W235" s="196" t="s">
        <v>43</v>
      </c>
      <c r="X235" s="196">
        <f>124-94</f>
        <v>30</v>
      </c>
      <c r="Y235" s="196" t="s">
        <v>241</v>
      </c>
      <c r="Z235" s="201">
        <f>X235/48</f>
        <v>0.625</v>
      </c>
      <c r="AA235" s="196" t="s">
        <v>1343</v>
      </c>
      <c r="AB235" s="196">
        <f>X235</f>
        <v>30</v>
      </c>
      <c r="AC235" s="198" t="s">
        <v>1343</v>
      </c>
      <c r="AD235" s="196" t="s">
        <v>321</v>
      </c>
      <c r="AE235" s="196" t="s">
        <v>191</v>
      </c>
      <c r="AF235" s="196" t="s">
        <v>1343</v>
      </c>
      <c r="AG235" s="198" t="s">
        <v>1343</v>
      </c>
      <c r="AH235" s="224" t="s">
        <v>320</v>
      </c>
      <c r="AI235" s="196" t="s">
        <v>319</v>
      </c>
      <c r="AJ235" s="196" t="s">
        <v>318</v>
      </c>
      <c r="AK235" s="196" t="s">
        <v>187</v>
      </c>
      <c r="AL235" s="198" t="s">
        <v>186</v>
      </c>
      <c r="AM235" s="196" t="s">
        <v>185</v>
      </c>
      <c r="AN235" s="198" t="s">
        <v>317</v>
      </c>
      <c r="AO235" s="179"/>
      <c r="AP235" s="179"/>
      <c r="AQ235" s="179"/>
      <c r="AR235" s="179"/>
      <c r="AS235" s="179"/>
      <c r="AT235" s="179"/>
      <c r="AU235" s="179"/>
      <c r="AV235" s="179"/>
      <c r="AW235" s="179"/>
      <c r="AX235" s="179"/>
      <c r="AY235" s="179"/>
      <c r="AZ235" s="179"/>
      <c r="BA235" s="179"/>
      <c r="BB235" s="179"/>
      <c r="BC235" s="179"/>
      <c r="BD235" s="179"/>
      <c r="BE235" s="179"/>
      <c r="BF235" s="179"/>
      <c r="BG235" s="179"/>
      <c r="BH235" s="179"/>
      <c r="BI235" s="179"/>
      <c r="BJ235" s="179"/>
      <c r="BK235" s="179"/>
      <c r="BL235" s="179"/>
      <c r="BM235" s="179"/>
      <c r="BN235" s="179"/>
      <c r="BO235" s="179"/>
      <c r="BP235" s="179"/>
      <c r="BQ235" s="179"/>
      <c r="BR235" s="179"/>
      <c r="BS235" s="179"/>
      <c r="BT235" s="179"/>
      <c r="BU235" s="179"/>
      <c r="BV235" s="179"/>
      <c r="BW235" s="179"/>
      <c r="BX235" s="179"/>
      <c r="BY235" s="179"/>
      <c r="BZ235" s="179"/>
      <c r="CA235" s="179"/>
      <c r="CB235" s="179"/>
      <c r="CC235" s="179"/>
      <c r="CD235" s="179"/>
      <c r="CE235" s="179"/>
      <c r="CF235" s="179"/>
      <c r="CG235" s="179"/>
      <c r="CH235" s="179"/>
      <c r="CI235" s="179"/>
      <c r="CJ235" s="179"/>
      <c r="CK235" s="179"/>
      <c r="CL235" s="179"/>
      <c r="CM235" s="179"/>
      <c r="CN235" s="179"/>
      <c r="CO235" s="179"/>
      <c r="CP235" s="179"/>
      <c r="CQ235" s="179"/>
      <c r="CR235" s="179"/>
      <c r="CS235" s="179"/>
      <c r="CT235" s="179"/>
      <c r="CU235" s="179"/>
      <c r="CV235" s="179"/>
      <c r="CW235" s="179"/>
      <c r="CX235" s="179"/>
      <c r="CY235" s="179"/>
      <c r="CZ235" s="179"/>
      <c r="DA235" s="179"/>
      <c r="DB235" s="179"/>
      <c r="DC235" s="179"/>
      <c r="DD235" s="179"/>
      <c r="DE235" s="179"/>
      <c r="DF235" s="179"/>
      <c r="DG235" s="179"/>
      <c r="DH235" s="179"/>
      <c r="DI235" s="179"/>
      <c r="DJ235" s="179"/>
      <c r="DK235" s="179"/>
      <c r="DL235" s="179"/>
    </row>
    <row r="237" spans="1:235" s="178" customFormat="1">
      <c r="A237" s="65"/>
      <c r="B237" s="12"/>
      <c r="C237" s="12"/>
      <c r="D237" s="12"/>
      <c r="E237" s="204"/>
      <c r="F237" s="30"/>
      <c r="G237" s="30"/>
      <c r="H237" s="30"/>
      <c r="I237" s="30"/>
      <c r="J237" s="30"/>
      <c r="K237" s="30"/>
      <c r="L237" s="30"/>
      <c r="M237" s="204"/>
      <c r="N237" s="30"/>
      <c r="O237" s="30"/>
      <c r="P237" s="30"/>
      <c r="Q237" s="30"/>
      <c r="R237" s="30"/>
      <c r="S237" s="30"/>
      <c r="T237" s="204"/>
      <c r="U237" s="30"/>
      <c r="V237" s="30"/>
      <c r="W237" s="30"/>
      <c r="X237" s="30"/>
      <c r="Y237" s="30"/>
      <c r="Z237" s="30"/>
      <c r="AA237" s="179"/>
      <c r="AB237" s="179"/>
      <c r="AC237" s="204"/>
      <c r="AD237" s="30"/>
      <c r="AE237" s="30"/>
      <c r="AF237" s="30"/>
      <c r="AG237" s="204"/>
      <c r="AI237" s="178" t="s">
        <v>316</v>
      </c>
      <c r="AJ237" s="30"/>
      <c r="AK237" s="30"/>
      <c r="AL237" s="204"/>
      <c r="AM237" s="179"/>
      <c r="AN237" s="204"/>
      <c r="HB237" s="12"/>
      <c r="HC237" s="12"/>
      <c r="HD237" s="12"/>
      <c r="HE237" s="12"/>
      <c r="HF237" s="12"/>
      <c r="HG237" s="12"/>
      <c r="HH237" s="12"/>
      <c r="HI237" s="12"/>
      <c r="HJ237" s="12"/>
      <c r="HK237" s="12"/>
      <c r="HL237" s="12"/>
      <c r="HM237" s="12"/>
      <c r="HN237" s="12"/>
      <c r="HO237" s="12"/>
      <c r="HP237" s="12"/>
      <c r="HQ237" s="12"/>
      <c r="HR237" s="12"/>
      <c r="HS237" s="12"/>
      <c r="HT237" s="12"/>
      <c r="HU237" s="12"/>
      <c r="HV237" s="12"/>
      <c r="HW237" s="12"/>
      <c r="HX237" s="12"/>
      <c r="HY237" s="12"/>
      <c r="HZ237" s="12"/>
      <c r="IA237" s="12"/>
    </row>
    <row r="238" spans="1:235" s="178" customFormat="1">
      <c r="A238" s="65"/>
      <c r="B238" s="12"/>
      <c r="C238" s="12"/>
      <c r="D238" s="12"/>
      <c r="E238" s="204"/>
      <c r="F238" s="30"/>
      <c r="G238" s="30"/>
      <c r="H238" s="30"/>
      <c r="I238" s="30"/>
      <c r="J238" s="30"/>
      <c r="K238" s="30"/>
      <c r="L238" s="30"/>
      <c r="M238" s="204"/>
      <c r="N238" s="30"/>
      <c r="O238" s="30"/>
      <c r="P238" s="30"/>
      <c r="Q238" s="30"/>
      <c r="R238" s="30"/>
      <c r="S238" s="30"/>
      <c r="T238" s="204"/>
      <c r="U238" s="30"/>
      <c r="V238" s="30"/>
      <c r="W238" s="30"/>
      <c r="X238" s="30"/>
      <c r="Y238" s="30"/>
      <c r="Z238" s="30"/>
      <c r="AA238" s="179"/>
      <c r="AB238" s="179"/>
      <c r="AC238" s="204"/>
      <c r="AD238" s="30"/>
      <c r="AE238" s="30"/>
      <c r="AF238" s="30"/>
      <c r="AG238" s="204"/>
      <c r="AI238" s="179" t="s">
        <v>315</v>
      </c>
      <c r="AJ238" s="30"/>
      <c r="AK238" s="30"/>
      <c r="AL238" s="204"/>
      <c r="AM238" s="179"/>
      <c r="AN238" s="204"/>
      <c r="HB238" s="12"/>
      <c r="HC238" s="12"/>
      <c r="HD238" s="12"/>
      <c r="HE238" s="12"/>
      <c r="HF238" s="12"/>
      <c r="HG238" s="12"/>
      <c r="HH238" s="12"/>
      <c r="HI238" s="12"/>
      <c r="HJ238" s="12"/>
      <c r="HK238" s="12"/>
      <c r="HL238" s="12"/>
      <c r="HM238" s="12"/>
      <c r="HN238" s="12"/>
      <c r="HO238" s="12"/>
      <c r="HP238" s="12"/>
      <c r="HQ238" s="12"/>
      <c r="HR238" s="12"/>
      <c r="HS238" s="12"/>
      <c r="HT238" s="12"/>
      <c r="HU238" s="12"/>
      <c r="HV238" s="12"/>
      <c r="HW238" s="12"/>
      <c r="HX238" s="12"/>
      <c r="HY238" s="12"/>
      <c r="HZ238" s="12"/>
      <c r="IA238" s="12"/>
    </row>
    <row r="239" spans="1:235" s="178" customFormat="1">
      <c r="A239" s="65"/>
      <c r="B239" s="12"/>
      <c r="C239" s="12"/>
      <c r="D239" s="12"/>
      <c r="E239" s="204"/>
      <c r="F239" s="30"/>
      <c r="G239" s="30"/>
      <c r="H239" s="30"/>
      <c r="I239" s="30"/>
      <c r="J239" s="30"/>
      <c r="K239" s="30"/>
      <c r="L239" s="30"/>
      <c r="M239" s="204"/>
      <c r="N239" s="30"/>
      <c r="O239" s="30"/>
      <c r="P239" s="30"/>
      <c r="Q239" s="30"/>
      <c r="R239" s="30"/>
      <c r="S239" s="30"/>
      <c r="T239" s="204"/>
      <c r="U239" s="30"/>
      <c r="V239" s="30"/>
      <c r="W239" s="30"/>
      <c r="X239" s="30"/>
      <c r="Y239" s="30"/>
      <c r="Z239" s="30"/>
      <c r="AA239" s="179"/>
      <c r="AB239" s="179"/>
      <c r="AC239" s="204"/>
      <c r="AD239" s="30" t="s">
        <v>314</v>
      </c>
      <c r="AE239" s="30"/>
      <c r="AF239" s="30"/>
      <c r="AG239" s="204"/>
      <c r="AI239" s="179" t="s">
        <v>313</v>
      </c>
      <c r="AJ239" s="30"/>
      <c r="AK239" s="30"/>
      <c r="AL239" s="204"/>
      <c r="AM239" s="179"/>
      <c r="AN239" s="204"/>
      <c r="HB239" s="12"/>
      <c r="HC239" s="12"/>
      <c r="HD239" s="12"/>
      <c r="HE239" s="12"/>
      <c r="HF239" s="12"/>
      <c r="HG239" s="12"/>
      <c r="HH239" s="12"/>
      <c r="HI239" s="12"/>
      <c r="HJ239" s="12"/>
      <c r="HK239" s="12"/>
      <c r="HL239" s="12"/>
      <c r="HM239" s="12"/>
      <c r="HN239" s="12"/>
      <c r="HO239" s="12"/>
      <c r="HP239" s="12"/>
      <c r="HQ239" s="12"/>
      <c r="HR239" s="12"/>
      <c r="HS239" s="12"/>
      <c r="HT239" s="12"/>
      <c r="HU239" s="12"/>
      <c r="HV239" s="12"/>
      <c r="HW239" s="12"/>
      <c r="HX239" s="12"/>
      <c r="HY239" s="12"/>
      <c r="HZ239" s="12"/>
      <c r="IA239" s="12"/>
    </row>
    <row r="240" spans="1:235" s="178" customFormat="1">
      <c r="A240" s="65"/>
      <c r="B240" s="12"/>
      <c r="C240" s="12"/>
      <c r="D240" s="12"/>
      <c r="E240" s="204" t="s">
        <v>312</v>
      </c>
      <c r="F240" s="30"/>
      <c r="G240" s="30"/>
      <c r="H240" s="30"/>
      <c r="I240" s="30"/>
      <c r="J240" s="30"/>
      <c r="K240" s="30"/>
      <c r="L240" s="30"/>
      <c r="M240" s="204"/>
      <c r="N240" s="30"/>
      <c r="O240" s="30"/>
      <c r="P240" s="30"/>
      <c r="Q240" s="30"/>
      <c r="R240" s="30"/>
      <c r="S240" s="30"/>
      <c r="T240" s="204"/>
      <c r="U240" s="30"/>
      <c r="V240" s="30"/>
      <c r="W240" s="30"/>
      <c r="X240" s="30"/>
      <c r="Y240" s="30"/>
      <c r="Z240" s="30"/>
      <c r="AA240" s="179"/>
      <c r="AB240" s="179"/>
      <c r="AC240" s="204"/>
      <c r="AD240" s="30" t="s">
        <v>311</v>
      </c>
      <c r="AE240" s="30" t="s">
        <v>1343</v>
      </c>
      <c r="AF240" s="30" t="s">
        <v>1343</v>
      </c>
      <c r="AG240" s="204" t="s">
        <v>1343</v>
      </c>
      <c r="AI240" s="178" t="s">
        <v>310</v>
      </c>
      <c r="AJ240" s="30"/>
      <c r="AK240" s="30"/>
      <c r="AL240" s="204"/>
      <c r="AM240" s="179"/>
      <c r="AN240" s="204" t="s">
        <v>309</v>
      </c>
      <c r="HB240" s="12"/>
      <c r="HC240" s="12"/>
      <c r="HD240" s="12"/>
      <c r="HE240" s="12"/>
      <c r="HF240" s="12"/>
      <c r="HG240" s="12"/>
      <c r="HH240" s="12"/>
      <c r="HI240" s="12"/>
      <c r="HJ240" s="12"/>
      <c r="HK240" s="12"/>
      <c r="HL240" s="12"/>
      <c r="HM240" s="12"/>
      <c r="HN240" s="12"/>
      <c r="HO240" s="12"/>
      <c r="HP240" s="12"/>
      <c r="HQ240" s="12"/>
      <c r="HR240" s="12"/>
      <c r="HS240" s="12"/>
      <c r="HT240" s="12"/>
      <c r="HU240" s="12"/>
      <c r="HV240" s="12"/>
      <c r="HW240" s="12"/>
      <c r="HX240" s="12"/>
      <c r="HY240" s="12"/>
      <c r="HZ240" s="12"/>
      <c r="IA240" s="12"/>
    </row>
    <row r="241" spans="1:235" s="196" customFormat="1" ht="22.5">
      <c r="A241" s="177">
        <v>37</v>
      </c>
      <c r="B241" s="196" t="s">
        <v>308</v>
      </c>
      <c r="C241" s="196">
        <v>1999</v>
      </c>
      <c r="D241" s="196" t="s">
        <v>201</v>
      </c>
      <c r="E241" s="198" t="s">
        <v>307</v>
      </c>
      <c r="F241" s="196" t="s">
        <v>230</v>
      </c>
      <c r="G241" s="196">
        <v>11</v>
      </c>
      <c r="H241" s="196" t="s">
        <v>306</v>
      </c>
      <c r="I241" s="196" t="s">
        <v>197</v>
      </c>
      <c r="J241" s="196" t="s">
        <v>197</v>
      </c>
      <c r="K241" s="196" t="s">
        <v>197</v>
      </c>
      <c r="L241" s="196" t="s">
        <v>197</v>
      </c>
      <c r="M241" s="198" t="s">
        <v>1343</v>
      </c>
      <c r="N241" s="196" t="s">
        <v>1343</v>
      </c>
      <c r="O241" s="196" t="s">
        <v>1343</v>
      </c>
      <c r="P241" s="196" t="s">
        <v>254</v>
      </c>
      <c r="Q241" s="196" t="s">
        <v>1343</v>
      </c>
      <c r="R241" s="196" t="s">
        <v>197</v>
      </c>
      <c r="S241" s="196" t="s">
        <v>197</v>
      </c>
      <c r="T241" s="198" t="s">
        <v>197</v>
      </c>
      <c r="U241" s="196" t="s">
        <v>1979</v>
      </c>
      <c r="V241" s="196" t="s">
        <v>2009</v>
      </c>
      <c r="W241" s="196" t="s">
        <v>305</v>
      </c>
      <c r="X241" s="196">
        <f>162-118</f>
        <v>44</v>
      </c>
      <c r="Y241" s="196" t="s">
        <v>305</v>
      </c>
      <c r="Z241" s="201">
        <f>X241/30</f>
        <v>1.4666666666666666</v>
      </c>
      <c r="AA241" s="196" t="s">
        <v>1343</v>
      </c>
      <c r="AB241" s="196" t="s">
        <v>1343</v>
      </c>
      <c r="AC241" s="198" t="s">
        <v>1343</v>
      </c>
      <c r="AD241" s="196" t="s">
        <v>304</v>
      </c>
      <c r="AE241" s="196" t="s">
        <v>191</v>
      </c>
      <c r="AF241" s="196" t="s">
        <v>303</v>
      </c>
      <c r="AG241" s="198" t="s">
        <v>1343</v>
      </c>
      <c r="AH241" s="196" t="s">
        <v>19</v>
      </c>
      <c r="AI241" s="196" t="s">
        <v>302</v>
      </c>
      <c r="AJ241" s="196" t="s">
        <v>187</v>
      </c>
      <c r="AK241" s="196" t="s">
        <v>187</v>
      </c>
      <c r="AL241" s="198" t="s">
        <v>186</v>
      </c>
      <c r="AM241" s="196" t="s">
        <v>187</v>
      </c>
      <c r="AN241" s="198" t="s">
        <v>301</v>
      </c>
      <c r="AO241" s="179"/>
      <c r="AP241" s="179"/>
      <c r="AQ241" s="179"/>
      <c r="AR241" s="179"/>
      <c r="AS241" s="179"/>
      <c r="AT241" s="179"/>
      <c r="AU241" s="179"/>
      <c r="AV241" s="179"/>
      <c r="AW241" s="179"/>
      <c r="AX241" s="179"/>
      <c r="AY241" s="179"/>
      <c r="AZ241" s="179"/>
      <c r="BA241" s="179"/>
      <c r="BB241" s="179"/>
      <c r="BC241" s="179"/>
      <c r="BD241" s="179"/>
      <c r="BE241" s="179"/>
      <c r="BF241" s="179"/>
      <c r="BG241" s="179"/>
      <c r="BH241" s="179"/>
      <c r="BI241" s="179"/>
      <c r="BJ241" s="179"/>
      <c r="BK241" s="179"/>
      <c r="BL241" s="179"/>
      <c r="BM241" s="179"/>
      <c r="BN241" s="179"/>
      <c r="BO241" s="179"/>
      <c r="BP241" s="179"/>
      <c r="BQ241" s="179"/>
      <c r="BR241" s="179"/>
      <c r="BS241" s="179"/>
      <c r="BT241" s="179"/>
      <c r="BU241" s="179"/>
      <c r="BV241" s="179"/>
      <c r="BW241" s="179"/>
      <c r="BX241" s="179"/>
      <c r="BY241" s="179"/>
      <c r="BZ241" s="179"/>
      <c r="CA241" s="179"/>
      <c r="CB241" s="179"/>
      <c r="CC241" s="179"/>
      <c r="CD241" s="179"/>
      <c r="CE241" s="179"/>
      <c r="CF241" s="179"/>
      <c r="CG241" s="179"/>
      <c r="CH241" s="179"/>
      <c r="CI241" s="179"/>
      <c r="CJ241" s="179"/>
      <c r="CK241" s="179"/>
      <c r="CL241" s="179"/>
      <c r="CM241" s="179"/>
      <c r="CN241" s="179"/>
      <c r="CO241" s="179"/>
      <c r="CP241" s="179"/>
      <c r="CQ241" s="179"/>
      <c r="CR241" s="179"/>
      <c r="CS241" s="179"/>
      <c r="CT241" s="179"/>
      <c r="CU241" s="179"/>
      <c r="CV241" s="179"/>
      <c r="CW241" s="179"/>
      <c r="CX241" s="179"/>
      <c r="CY241" s="179"/>
      <c r="CZ241" s="179"/>
      <c r="DA241" s="179"/>
      <c r="DB241" s="179"/>
      <c r="DC241" s="179"/>
      <c r="DD241" s="179"/>
      <c r="DE241" s="179"/>
      <c r="DF241" s="179"/>
      <c r="DG241" s="179"/>
      <c r="DH241" s="179"/>
      <c r="DI241" s="179"/>
      <c r="DJ241" s="179"/>
      <c r="DK241" s="179"/>
      <c r="DL241" s="179"/>
    </row>
    <row r="243" spans="1:235" s="178" customFormat="1">
      <c r="A243" s="65"/>
      <c r="B243" s="12"/>
      <c r="C243" s="12"/>
      <c r="D243" s="12"/>
      <c r="E243" s="204"/>
      <c r="F243" s="30"/>
      <c r="G243" s="30"/>
      <c r="H243" s="30"/>
      <c r="I243" s="30"/>
      <c r="J243" s="30"/>
      <c r="K243" s="30"/>
      <c r="L243" s="30"/>
      <c r="M243" s="204"/>
      <c r="N243" s="30"/>
      <c r="O243" s="30"/>
      <c r="P243" s="30"/>
      <c r="Q243" s="30"/>
      <c r="R243" s="30"/>
      <c r="S243" s="30"/>
      <c r="T243" s="204"/>
      <c r="U243" s="30"/>
      <c r="V243" s="30"/>
      <c r="W243" s="30"/>
      <c r="X243" s="30"/>
      <c r="Y243" s="30"/>
      <c r="Z243" s="30"/>
      <c r="AA243" s="179"/>
      <c r="AB243" s="179"/>
      <c r="AC243" s="204"/>
      <c r="AD243" s="30"/>
      <c r="AE243" s="30"/>
      <c r="AF243" s="30"/>
      <c r="AG243" s="204"/>
      <c r="AI243" s="179" t="s">
        <v>300</v>
      </c>
      <c r="AJ243" s="30"/>
      <c r="AK243" s="30"/>
      <c r="AL243" s="204"/>
      <c r="AM243" s="179"/>
      <c r="AN243" s="204"/>
      <c r="HB243" s="12"/>
      <c r="HC243" s="12"/>
      <c r="HD243" s="12"/>
      <c r="HE243" s="12"/>
      <c r="HF243" s="12"/>
      <c r="HG243" s="12"/>
      <c r="HH243" s="12"/>
      <c r="HI243" s="12"/>
      <c r="HJ243" s="12"/>
      <c r="HK243" s="12"/>
      <c r="HL243" s="12"/>
      <c r="HM243" s="12"/>
      <c r="HN243" s="12"/>
      <c r="HO243" s="12"/>
      <c r="HP243" s="12"/>
      <c r="HQ243" s="12"/>
      <c r="HR243" s="12"/>
      <c r="HS243" s="12"/>
      <c r="HT243" s="12"/>
      <c r="HU243" s="12"/>
      <c r="HV243" s="12"/>
      <c r="HW243" s="12"/>
      <c r="HX243" s="12"/>
      <c r="HY243" s="12"/>
      <c r="HZ243" s="12"/>
      <c r="IA243" s="12"/>
    </row>
    <row r="244" spans="1:235" s="178" customFormat="1">
      <c r="A244" s="65"/>
      <c r="B244" s="12"/>
      <c r="C244" s="12"/>
      <c r="D244" s="12"/>
      <c r="E244" s="204"/>
      <c r="F244" s="30"/>
      <c r="G244" s="30"/>
      <c r="H244" s="30"/>
      <c r="I244" s="30"/>
      <c r="J244" s="30"/>
      <c r="K244" s="30"/>
      <c r="L244" s="30"/>
      <c r="M244" s="204"/>
      <c r="N244" s="30"/>
      <c r="O244" s="30"/>
      <c r="P244" s="30"/>
      <c r="Q244" s="30"/>
      <c r="R244" s="30"/>
      <c r="S244" s="30"/>
      <c r="T244" s="204"/>
      <c r="U244" s="30"/>
      <c r="V244" s="30"/>
      <c r="W244" s="30"/>
      <c r="X244" s="30"/>
      <c r="Y244" s="30"/>
      <c r="Z244" s="30"/>
      <c r="AA244" s="179"/>
      <c r="AB244" s="179"/>
      <c r="AC244" s="204"/>
      <c r="AD244" s="30"/>
      <c r="AE244" s="30"/>
      <c r="AF244" s="30"/>
      <c r="AG244" s="204"/>
      <c r="AI244" s="179" t="s">
        <v>299</v>
      </c>
      <c r="AJ244" s="30"/>
      <c r="AK244" s="30"/>
      <c r="AL244" s="204"/>
      <c r="AM244" s="179"/>
      <c r="AN244" s="204" t="s">
        <v>298</v>
      </c>
      <c r="HB244" s="12"/>
      <c r="HC244" s="12"/>
      <c r="HD244" s="12"/>
      <c r="HE244" s="12"/>
      <c r="HF244" s="12"/>
      <c r="HG244" s="12"/>
      <c r="HH244" s="12"/>
      <c r="HI244" s="12"/>
      <c r="HJ244" s="12"/>
      <c r="HK244" s="12"/>
      <c r="HL244" s="12"/>
      <c r="HM244" s="12"/>
      <c r="HN244" s="12"/>
      <c r="HO244" s="12"/>
      <c r="HP244" s="12"/>
      <c r="HQ244" s="12"/>
      <c r="HR244" s="12"/>
      <c r="HS244" s="12"/>
      <c r="HT244" s="12"/>
      <c r="HU244" s="12"/>
      <c r="HV244" s="12"/>
      <c r="HW244" s="12"/>
      <c r="HX244" s="12"/>
      <c r="HY244" s="12"/>
      <c r="HZ244" s="12"/>
      <c r="IA244" s="12"/>
    </row>
    <row r="245" spans="1:235" s="178" customFormat="1">
      <c r="A245" s="65"/>
      <c r="B245" s="12"/>
      <c r="C245" s="12"/>
      <c r="D245" s="12"/>
      <c r="E245" s="204"/>
      <c r="F245" s="30"/>
      <c r="G245" s="30"/>
      <c r="H245" s="30"/>
      <c r="I245" s="30"/>
      <c r="J245" s="30"/>
      <c r="K245" s="30"/>
      <c r="L245" s="30"/>
      <c r="M245" s="204"/>
      <c r="N245" s="30"/>
      <c r="O245" s="30"/>
      <c r="P245" s="30"/>
      <c r="Q245" s="30"/>
      <c r="R245" s="30"/>
      <c r="S245" s="30"/>
      <c r="T245" s="204"/>
      <c r="U245" s="30"/>
      <c r="V245" s="30" t="s">
        <v>1980</v>
      </c>
      <c r="W245" s="30" t="s">
        <v>297</v>
      </c>
      <c r="X245" s="30">
        <f>123-110</f>
        <v>13</v>
      </c>
      <c r="Y245" s="30" t="s">
        <v>297</v>
      </c>
      <c r="Z245" s="207">
        <f>X245/12</f>
        <v>1.0833333333333333</v>
      </c>
      <c r="AA245" s="179"/>
      <c r="AB245" s="179"/>
      <c r="AC245" s="204"/>
      <c r="AD245" s="30" t="s">
        <v>192</v>
      </c>
      <c r="AE245" s="30" t="s">
        <v>1343</v>
      </c>
      <c r="AF245" s="30" t="s">
        <v>296</v>
      </c>
      <c r="AG245" s="204" t="s">
        <v>295</v>
      </c>
      <c r="AI245" s="179" t="s">
        <v>294</v>
      </c>
      <c r="AJ245" s="30"/>
      <c r="AK245" s="30"/>
      <c r="AL245" s="204"/>
      <c r="AM245" s="179"/>
      <c r="AN245" s="204" t="s">
        <v>293</v>
      </c>
      <c r="HB245" s="12"/>
      <c r="HC245" s="12"/>
      <c r="HD245" s="12"/>
      <c r="HE245" s="12"/>
      <c r="HF245" s="12"/>
      <c r="HG245" s="12"/>
      <c r="HH245" s="12"/>
      <c r="HI245" s="12"/>
      <c r="HJ245" s="12"/>
      <c r="HK245" s="12"/>
      <c r="HL245" s="12"/>
      <c r="HM245" s="12"/>
      <c r="HN245" s="12"/>
      <c r="HO245" s="12"/>
      <c r="HP245" s="12"/>
      <c r="HQ245" s="12"/>
      <c r="HR245" s="12"/>
      <c r="HS245" s="12"/>
      <c r="HT245" s="12"/>
      <c r="HU245" s="12"/>
      <c r="HV245" s="12"/>
      <c r="HW245" s="12"/>
      <c r="HX245" s="12"/>
      <c r="HY245" s="12"/>
      <c r="HZ245" s="12"/>
      <c r="IA245" s="12"/>
    </row>
    <row r="246" spans="1:235" s="178" customFormat="1">
      <c r="A246" s="65"/>
      <c r="B246" s="12"/>
      <c r="C246" s="12"/>
      <c r="D246" s="12"/>
      <c r="E246" s="204" t="s">
        <v>292</v>
      </c>
      <c r="F246" s="30"/>
      <c r="G246" s="30"/>
      <c r="H246" s="318" t="s">
        <v>291</v>
      </c>
      <c r="I246" s="318"/>
      <c r="J246" s="318"/>
      <c r="K246" s="318"/>
      <c r="L246" s="318"/>
      <c r="M246" s="315"/>
      <c r="N246" s="30"/>
      <c r="O246" s="30"/>
      <c r="P246" s="30" t="s">
        <v>290</v>
      </c>
      <c r="Q246" s="30"/>
      <c r="R246" s="30"/>
      <c r="S246" s="30"/>
      <c r="T246" s="204"/>
      <c r="U246" s="30"/>
      <c r="V246" s="30" t="s">
        <v>1964</v>
      </c>
      <c r="W246" s="30" t="s">
        <v>289</v>
      </c>
      <c r="X246" s="30">
        <f>131-110</f>
        <v>21</v>
      </c>
      <c r="Y246" s="30" t="s">
        <v>289</v>
      </c>
      <c r="Z246" s="207">
        <f>X246/16</f>
        <v>1.3125</v>
      </c>
      <c r="AA246" s="179"/>
      <c r="AB246" s="179"/>
      <c r="AC246" s="204"/>
      <c r="AD246" s="30" t="s">
        <v>288</v>
      </c>
      <c r="AE246" s="30" t="s">
        <v>191</v>
      </c>
      <c r="AF246" s="30" t="s">
        <v>287</v>
      </c>
      <c r="AG246" s="204" t="s">
        <v>1343</v>
      </c>
      <c r="AI246" s="179" t="s">
        <v>286</v>
      </c>
      <c r="AJ246" s="30" t="s">
        <v>285</v>
      </c>
      <c r="AK246" s="30"/>
      <c r="AL246" s="204"/>
      <c r="AM246" s="179"/>
      <c r="AN246" s="204" t="s">
        <v>284</v>
      </c>
      <c r="HB246" s="12"/>
      <c r="HC246" s="12"/>
      <c r="HD246" s="12"/>
      <c r="HE246" s="12"/>
      <c r="HF246" s="12"/>
      <c r="HG246" s="12"/>
      <c r="HH246" s="12"/>
      <c r="HI246" s="12"/>
      <c r="HJ246" s="12"/>
      <c r="HK246" s="12"/>
      <c r="HL246" s="12"/>
      <c r="HM246" s="12"/>
      <c r="HN246" s="12"/>
      <c r="HO246" s="12"/>
      <c r="HP246" s="12"/>
      <c r="HQ246" s="12"/>
      <c r="HR246" s="12"/>
      <c r="HS246" s="12"/>
      <c r="HT246" s="12"/>
      <c r="HU246" s="12"/>
      <c r="HV246" s="12"/>
      <c r="HW246" s="12"/>
      <c r="HX246" s="12"/>
      <c r="HY246" s="12"/>
      <c r="HZ246" s="12"/>
      <c r="IA246" s="12"/>
    </row>
    <row r="247" spans="1:235" s="196" customFormat="1">
      <c r="A247" s="177">
        <v>38</v>
      </c>
      <c r="B247" s="196" t="s">
        <v>283</v>
      </c>
      <c r="C247" s="196">
        <v>1998</v>
      </c>
      <c r="D247" s="196" t="s">
        <v>201</v>
      </c>
      <c r="E247" s="198" t="s">
        <v>282</v>
      </c>
      <c r="F247" s="196" t="s">
        <v>230</v>
      </c>
      <c r="G247" s="196">
        <v>38</v>
      </c>
      <c r="H247" s="196" t="s">
        <v>1343</v>
      </c>
      <c r="I247" s="196" t="s">
        <v>1343</v>
      </c>
      <c r="J247" s="196" t="s">
        <v>1343</v>
      </c>
      <c r="K247" s="196" t="s">
        <v>1343</v>
      </c>
      <c r="L247" s="196" t="s">
        <v>197</v>
      </c>
      <c r="M247" s="198" t="s">
        <v>197</v>
      </c>
      <c r="N247" s="196" t="s">
        <v>187</v>
      </c>
      <c r="O247" s="196" t="s">
        <v>1343</v>
      </c>
      <c r="P247" s="196" t="s">
        <v>281</v>
      </c>
      <c r="Q247" s="196" t="s">
        <v>187</v>
      </c>
      <c r="R247" s="196" t="s">
        <v>197</v>
      </c>
      <c r="S247" s="196" t="s">
        <v>197</v>
      </c>
      <c r="T247" s="198" t="s">
        <v>197</v>
      </c>
      <c r="U247" s="196" t="s">
        <v>1967</v>
      </c>
      <c r="V247" s="196" t="s">
        <v>1992</v>
      </c>
      <c r="W247" s="196" t="s">
        <v>280</v>
      </c>
      <c r="X247" s="196">
        <f>139-110</f>
        <v>29</v>
      </c>
      <c r="Y247" s="196" t="s">
        <v>280</v>
      </c>
      <c r="Z247" s="201">
        <f>X247/21</f>
        <v>1.3809523809523809</v>
      </c>
      <c r="AA247" s="196" t="s">
        <v>1343</v>
      </c>
      <c r="AB247" s="196" t="s">
        <v>1343</v>
      </c>
      <c r="AC247" s="198" t="s">
        <v>1343</v>
      </c>
      <c r="AD247" s="196" t="s">
        <v>279</v>
      </c>
      <c r="AE247" s="196" t="s">
        <v>191</v>
      </c>
      <c r="AF247" s="196" t="s">
        <v>1343</v>
      </c>
      <c r="AG247" s="198" t="s">
        <v>1343</v>
      </c>
      <c r="AH247" s="196" t="s">
        <v>278</v>
      </c>
      <c r="AI247" s="196" t="s">
        <v>277</v>
      </c>
      <c r="AJ247" s="196" t="s">
        <v>276</v>
      </c>
      <c r="AK247" s="196" t="s">
        <v>187</v>
      </c>
      <c r="AL247" s="198" t="s">
        <v>186</v>
      </c>
      <c r="AM247" s="196" t="s">
        <v>187</v>
      </c>
      <c r="AN247" s="198" t="s">
        <v>275</v>
      </c>
      <c r="AO247" s="179"/>
      <c r="AP247" s="179"/>
      <c r="AQ247" s="179"/>
      <c r="AR247" s="179"/>
      <c r="AS247" s="179"/>
      <c r="AT247" s="179"/>
      <c r="AU247" s="179"/>
      <c r="AV247" s="179"/>
      <c r="AW247" s="179"/>
      <c r="AX247" s="179"/>
      <c r="AY247" s="179"/>
      <c r="AZ247" s="179"/>
      <c r="BA247" s="179"/>
      <c r="BB247" s="179"/>
      <c r="BC247" s="179"/>
      <c r="BD247" s="179"/>
      <c r="BE247" s="179"/>
      <c r="BF247" s="179"/>
      <c r="BG247" s="179"/>
      <c r="BH247" s="179"/>
      <c r="BI247" s="179"/>
      <c r="BJ247" s="179"/>
      <c r="BK247" s="179"/>
      <c r="BL247" s="179"/>
      <c r="BM247" s="179"/>
      <c r="BN247" s="179"/>
      <c r="BO247" s="179"/>
      <c r="BP247" s="179"/>
      <c r="BQ247" s="179"/>
      <c r="BR247" s="179"/>
      <c r="BS247" s="179"/>
      <c r="BT247" s="179"/>
      <c r="BU247" s="179"/>
      <c r="BV247" s="179"/>
      <c r="BW247" s="179"/>
      <c r="BX247" s="179"/>
      <c r="BY247" s="179"/>
      <c r="BZ247" s="179"/>
      <c r="CA247" s="179"/>
      <c r="CB247" s="179"/>
      <c r="CC247" s="179"/>
      <c r="CD247" s="179"/>
      <c r="CE247" s="179"/>
      <c r="CF247" s="179"/>
      <c r="CG247" s="179"/>
      <c r="CH247" s="179"/>
      <c r="CI247" s="179"/>
      <c r="CJ247" s="179"/>
      <c r="CK247" s="179"/>
      <c r="CL247" s="179"/>
      <c r="CM247" s="179"/>
      <c r="CN247" s="179"/>
      <c r="CO247" s="179"/>
      <c r="CP247" s="179"/>
      <c r="CQ247" s="179"/>
      <c r="CR247" s="179"/>
      <c r="CS247" s="179"/>
      <c r="CT247" s="179"/>
      <c r="CU247" s="179"/>
      <c r="CV247" s="179"/>
      <c r="CW247" s="179"/>
      <c r="CX247" s="179"/>
      <c r="CY247" s="179"/>
      <c r="CZ247" s="179"/>
      <c r="DA247" s="179"/>
      <c r="DB247" s="179"/>
      <c r="DC247" s="179"/>
      <c r="DD247" s="179"/>
      <c r="DE247" s="179"/>
      <c r="DF247" s="179"/>
      <c r="DG247" s="179"/>
      <c r="DH247" s="179"/>
      <c r="DI247" s="179"/>
      <c r="DJ247" s="179"/>
      <c r="DK247" s="179"/>
      <c r="DL247" s="179"/>
    </row>
    <row r="249" spans="1:235" s="178" customFormat="1">
      <c r="A249" s="65"/>
      <c r="B249" s="12"/>
      <c r="C249" s="12"/>
      <c r="D249" s="12"/>
      <c r="E249" s="204"/>
      <c r="F249" s="30"/>
      <c r="G249" s="30"/>
      <c r="H249" s="30"/>
      <c r="I249" s="30"/>
      <c r="J249" s="30"/>
      <c r="K249" s="30"/>
      <c r="L249" s="30"/>
      <c r="M249" s="204"/>
      <c r="N249" s="30"/>
      <c r="O249" s="30"/>
      <c r="P249" s="30" t="s">
        <v>274</v>
      </c>
      <c r="Q249" s="30"/>
      <c r="R249" s="30"/>
      <c r="S249" s="30"/>
      <c r="T249" s="204"/>
      <c r="U249" s="30"/>
      <c r="V249" s="30"/>
      <c r="W249" s="30"/>
      <c r="X249" s="30"/>
      <c r="Y249" s="30"/>
      <c r="Z249" s="30"/>
      <c r="AA249" s="179"/>
      <c r="AB249" s="179"/>
      <c r="AC249" s="204"/>
      <c r="AD249" s="30"/>
      <c r="AE249" s="30"/>
      <c r="AF249" s="30"/>
      <c r="AG249" s="204"/>
      <c r="AJ249" s="30"/>
      <c r="AK249" s="30"/>
      <c r="AL249" s="204"/>
      <c r="AM249" s="179"/>
      <c r="AN249" s="204"/>
      <c r="HB249" s="12"/>
      <c r="HC249" s="12"/>
      <c r="HD249" s="12"/>
      <c r="HE249" s="12"/>
      <c r="HF249" s="12"/>
      <c r="HG249" s="12"/>
      <c r="HH249" s="12"/>
      <c r="HI249" s="12"/>
      <c r="HJ249" s="12"/>
      <c r="HK249" s="12"/>
      <c r="HL249" s="12"/>
      <c r="HM249" s="12"/>
      <c r="HN249" s="12"/>
      <c r="HO249" s="12"/>
      <c r="HP249" s="12"/>
      <c r="HQ249" s="12"/>
      <c r="HR249" s="12"/>
      <c r="HS249" s="12"/>
      <c r="HT249" s="12"/>
      <c r="HU249" s="12"/>
      <c r="HV249" s="12"/>
      <c r="HW249" s="12"/>
      <c r="HX249" s="12"/>
      <c r="HY249" s="12"/>
      <c r="HZ249" s="12"/>
      <c r="IA249" s="12"/>
    </row>
    <row r="250" spans="1:235" s="178" customFormat="1">
      <c r="A250" s="65"/>
      <c r="B250" s="12"/>
      <c r="C250" s="12"/>
      <c r="D250" s="12"/>
      <c r="E250" s="204"/>
      <c r="F250" s="30"/>
      <c r="G250" s="30"/>
      <c r="H250" s="30"/>
      <c r="I250" s="30"/>
      <c r="J250" s="30"/>
      <c r="K250" s="30"/>
      <c r="L250" s="30"/>
      <c r="M250" s="204"/>
      <c r="N250" s="30"/>
      <c r="O250" s="30"/>
      <c r="P250" s="30" t="s">
        <v>273</v>
      </c>
      <c r="Q250" s="30"/>
      <c r="R250" s="30"/>
      <c r="S250" s="30"/>
      <c r="T250" s="204"/>
      <c r="U250" s="30"/>
      <c r="V250" s="30"/>
      <c r="W250" s="30"/>
      <c r="X250" s="30"/>
      <c r="Y250" s="30"/>
      <c r="Z250" s="30"/>
      <c r="AA250" s="179"/>
      <c r="AB250" s="179"/>
      <c r="AC250" s="204"/>
      <c r="AD250" s="30"/>
      <c r="AE250" s="30"/>
      <c r="AF250" s="30"/>
      <c r="AG250" s="204"/>
      <c r="AJ250" s="30"/>
      <c r="AK250" s="30"/>
      <c r="AL250" s="204" t="s">
        <v>203</v>
      </c>
      <c r="AM250" s="179"/>
      <c r="AN250" s="204"/>
      <c r="HB250" s="12"/>
      <c r="HC250" s="12"/>
      <c r="HD250" s="12"/>
      <c r="HE250" s="12"/>
      <c r="HF250" s="12"/>
      <c r="HG250" s="12"/>
      <c r="HH250" s="12"/>
      <c r="HI250" s="12"/>
      <c r="HJ250" s="12"/>
      <c r="HK250" s="12"/>
      <c r="HL250" s="12"/>
      <c r="HM250" s="12"/>
      <c r="HN250" s="12"/>
      <c r="HO250" s="12"/>
      <c r="HP250" s="12"/>
      <c r="HQ250" s="12"/>
      <c r="HR250" s="12"/>
      <c r="HS250" s="12"/>
      <c r="HT250" s="12"/>
      <c r="HU250" s="12"/>
      <c r="HV250" s="12"/>
      <c r="HW250" s="12"/>
      <c r="HX250" s="12"/>
      <c r="HY250" s="12"/>
      <c r="HZ250" s="12"/>
      <c r="IA250" s="12"/>
    </row>
    <row r="251" spans="1:235" s="178" customFormat="1">
      <c r="A251" s="65"/>
      <c r="B251" s="12"/>
      <c r="C251" s="12"/>
      <c r="D251" s="12"/>
      <c r="E251" s="204"/>
      <c r="F251" s="30"/>
      <c r="G251" s="30"/>
      <c r="H251" s="30"/>
      <c r="I251" s="30"/>
      <c r="J251" s="30"/>
      <c r="K251" s="30"/>
      <c r="L251" s="30"/>
      <c r="M251" s="204"/>
      <c r="N251" s="30"/>
      <c r="O251" s="30"/>
      <c r="P251" s="30" t="s">
        <v>272</v>
      </c>
      <c r="Q251" s="30"/>
      <c r="R251" s="30"/>
      <c r="S251" s="30"/>
      <c r="T251" s="204"/>
      <c r="U251" s="30"/>
      <c r="V251" s="30"/>
      <c r="W251" s="30"/>
      <c r="X251" s="30"/>
      <c r="Y251" s="30"/>
      <c r="Z251" s="30"/>
      <c r="AA251" s="179"/>
      <c r="AB251" s="179"/>
      <c r="AC251" s="204"/>
      <c r="AD251" s="30"/>
      <c r="AE251" s="30"/>
      <c r="AF251" s="30"/>
      <c r="AG251" s="204"/>
      <c r="AI251" s="179" t="s">
        <v>271</v>
      </c>
      <c r="AJ251" s="30"/>
      <c r="AK251" s="30"/>
      <c r="AL251" s="204" t="s">
        <v>270</v>
      </c>
      <c r="AM251" s="179"/>
      <c r="AN251" s="204"/>
      <c r="HB251" s="12"/>
      <c r="HC251" s="12"/>
      <c r="HD251" s="12"/>
      <c r="HE251" s="12"/>
      <c r="HF251" s="12"/>
      <c r="HG251" s="12"/>
      <c r="HH251" s="12"/>
      <c r="HI251" s="12"/>
      <c r="HJ251" s="12"/>
      <c r="HK251" s="12"/>
      <c r="HL251" s="12"/>
      <c r="HM251" s="12"/>
      <c r="HN251" s="12"/>
      <c r="HO251" s="12"/>
      <c r="HP251" s="12"/>
      <c r="HQ251" s="12"/>
      <c r="HR251" s="12"/>
      <c r="HS251" s="12"/>
      <c r="HT251" s="12"/>
      <c r="HU251" s="12"/>
      <c r="HV251" s="12"/>
      <c r="HW251" s="12"/>
      <c r="HX251" s="12"/>
      <c r="HY251" s="12"/>
      <c r="HZ251" s="12"/>
      <c r="IA251" s="12"/>
    </row>
    <row r="252" spans="1:235" s="178" customFormat="1">
      <c r="A252" s="65"/>
      <c r="B252" s="12"/>
      <c r="C252" s="12"/>
      <c r="D252" s="12"/>
      <c r="E252" s="204"/>
      <c r="F252" s="30"/>
      <c r="G252" s="30"/>
      <c r="H252" s="30"/>
      <c r="I252" s="30"/>
      <c r="J252" s="30"/>
      <c r="K252" s="30"/>
      <c r="L252" s="30"/>
      <c r="M252" s="204"/>
      <c r="N252" s="30"/>
      <c r="O252" s="30"/>
      <c r="P252" s="179" t="s">
        <v>269</v>
      </c>
      <c r="Q252" s="30"/>
      <c r="R252" s="30"/>
      <c r="S252" s="30"/>
      <c r="T252" s="204"/>
      <c r="U252" s="30"/>
      <c r="V252" s="30"/>
      <c r="W252" s="30"/>
      <c r="X252" s="30"/>
      <c r="Y252" s="30"/>
      <c r="Z252" s="30"/>
      <c r="AA252" s="179"/>
      <c r="AB252" s="179"/>
      <c r="AC252" s="204"/>
      <c r="AD252" s="30"/>
      <c r="AE252" s="30"/>
      <c r="AF252" s="30"/>
      <c r="AG252" s="204"/>
      <c r="AH252" s="178" t="s">
        <v>1943</v>
      </c>
      <c r="AI252" s="179" t="s">
        <v>268</v>
      </c>
      <c r="AJ252" s="30"/>
      <c r="AK252" s="30"/>
      <c r="AL252" s="204" t="s">
        <v>267</v>
      </c>
      <c r="AM252" s="179"/>
      <c r="AN252" s="204" t="s">
        <v>266</v>
      </c>
      <c r="HB252" s="12"/>
      <c r="HC252" s="12"/>
      <c r="HD252" s="12"/>
      <c r="HE252" s="12"/>
      <c r="HF252" s="12"/>
      <c r="HG252" s="12"/>
      <c r="HH252" s="12"/>
      <c r="HI252" s="12"/>
      <c r="HJ252" s="12"/>
      <c r="HK252" s="12"/>
      <c r="HL252" s="12"/>
      <c r="HM252" s="12"/>
      <c r="HN252" s="12"/>
      <c r="HO252" s="12"/>
      <c r="HP252" s="12"/>
      <c r="HQ252" s="12"/>
      <c r="HR252" s="12"/>
      <c r="HS252" s="12"/>
      <c r="HT252" s="12"/>
      <c r="HU252" s="12"/>
      <c r="HV252" s="12"/>
      <c r="HW252" s="12"/>
      <c r="HX252" s="12"/>
      <c r="HY252" s="12"/>
      <c r="HZ252" s="12"/>
      <c r="IA252" s="12"/>
    </row>
    <row r="253" spans="1:235" s="178" customFormat="1" ht="33.75">
      <c r="A253" s="65"/>
      <c r="B253" s="12"/>
      <c r="C253" s="12"/>
      <c r="D253" s="12"/>
      <c r="E253" s="204"/>
      <c r="F253" s="30"/>
      <c r="G253" s="30"/>
      <c r="H253" s="30"/>
      <c r="I253" s="30"/>
      <c r="J253" s="30"/>
      <c r="K253" s="30"/>
      <c r="L253" s="30"/>
      <c r="M253" s="204"/>
      <c r="N253" s="30"/>
      <c r="O253" s="30"/>
      <c r="P253" s="30" t="s">
        <v>265</v>
      </c>
      <c r="Q253" s="30" t="s">
        <v>264</v>
      </c>
      <c r="R253" s="30"/>
      <c r="S253" s="30"/>
      <c r="T253" s="204"/>
      <c r="U253" s="30"/>
      <c r="V253" s="30"/>
      <c r="W253" s="30"/>
      <c r="X253" s="30"/>
      <c r="Y253" s="30"/>
      <c r="Z253" s="30"/>
      <c r="AA253" s="179"/>
      <c r="AB253" s="179"/>
      <c r="AC253" s="204"/>
      <c r="AD253" s="30" t="s">
        <v>263</v>
      </c>
      <c r="AE253" s="30" t="s">
        <v>191</v>
      </c>
      <c r="AF253" s="30" t="s">
        <v>262</v>
      </c>
      <c r="AG253" s="204" t="s">
        <v>211</v>
      </c>
      <c r="AH253" s="178" t="s">
        <v>261</v>
      </c>
      <c r="AI253" s="179" t="s">
        <v>260</v>
      </c>
      <c r="AJ253" s="30" t="s">
        <v>259</v>
      </c>
      <c r="AK253" s="30"/>
      <c r="AL253" s="204" t="s">
        <v>258</v>
      </c>
      <c r="AM253" s="179"/>
      <c r="AN253" s="204" t="s">
        <v>257</v>
      </c>
      <c r="HB253" s="12"/>
      <c r="HC253" s="12"/>
      <c r="HD253" s="12"/>
      <c r="HE253" s="12"/>
      <c r="HF253" s="12"/>
      <c r="HG253" s="12"/>
      <c r="HH253" s="12"/>
      <c r="HI253" s="12"/>
      <c r="HJ253" s="12"/>
      <c r="HK253" s="12"/>
      <c r="HL253" s="12"/>
      <c r="HM253" s="12"/>
      <c r="HN253" s="12"/>
      <c r="HO253" s="12"/>
      <c r="HP253" s="12"/>
      <c r="HQ253" s="12"/>
      <c r="HR253" s="12"/>
      <c r="HS253" s="12"/>
      <c r="HT253" s="12"/>
      <c r="HU253" s="12"/>
      <c r="HV253" s="12"/>
      <c r="HW253" s="12"/>
      <c r="HX253" s="12"/>
      <c r="HY253" s="12"/>
      <c r="HZ253" s="12"/>
      <c r="IA253" s="12"/>
    </row>
    <row r="254" spans="1:235" s="196" customFormat="1" ht="22.5">
      <c r="A254" s="177">
        <v>39</v>
      </c>
      <c r="B254" s="196" t="s">
        <v>256</v>
      </c>
      <c r="C254" s="196">
        <v>1997</v>
      </c>
      <c r="D254" s="196" t="s">
        <v>201</v>
      </c>
      <c r="E254" s="198" t="s">
        <v>255</v>
      </c>
      <c r="F254" s="196" t="s">
        <v>199</v>
      </c>
      <c r="G254" s="196">
        <v>61</v>
      </c>
      <c r="H254" s="196" t="s">
        <v>1343</v>
      </c>
      <c r="I254" s="196" t="s">
        <v>197</v>
      </c>
      <c r="J254" s="196" t="s">
        <v>197</v>
      </c>
      <c r="K254" s="196" t="s">
        <v>197</v>
      </c>
      <c r="L254" s="196" t="s">
        <v>197</v>
      </c>
      <c r="M254" s="198" t="s">
        <v>197</v>
      </c>
      <c r="N254" s="196" t="s">
        <v>197</v>
      </c>
      <c r="O254" s="196" t="s">
        <v>1343</v>
      </c>
      <c r="P254" s="196" t="s">
        <v>254</v>
      </c>
      <c r="Q254" s="196" t="s">
        <v>253</v>
      </c>
      <c r="R254" s="196" t="s">
        <v>197</v>
      </c>
      <c r="S254" s="196" t="s">
        <v>197</v>
      </c>
      <c r="T254" s="198" t="s">
        <v>197</v>
      </c>
      <c r="U254" s="196" t="s">
        <v>1955</v>
      </c>
      <c r="V254" s="196" t="s">
        <v>252</v>
      </c>
      <c r="W254" s="196" t="s">
        <v>43</v>
      </c>
      <c r="X254" s="196">
        <f>128-101</f>
        <v>27</v>
      </c>
      <c r="Y254" s="196" t="s">
        <v>241</v>
      </c>
      <c r="Z254" s="201">
        <f>X254/48</f>
        <v>0.5625</v>
      </c>
      <c r="AA254" s="196" t="s">
        <v>1343</v>
      </c>
      <c r="AB254" s="196">
        <f>X254</f>
        <v>27</v>
      </c>
      <c r="AC254" s="198" t="s">
        <v>1343</v>
      </c>
      <c r="AD254" s="196" t="s">
        <v>205</v>
      </c>
      <c r="AE254" s="196" t="s">
        <v>191</v>
      </c>
      <c r="AF254" s="196" t="s">
        <v>251</v>
      </c>
      <c r="AG254" s="198" t="s">
        <v>250</v>
      </c>
      <c r="AH254" s="196" t="s">
        <v>249</v>
      </c>
      <c r="AI254" s="196" t="s">
        <v>248</v>
      </c>
      <c r="AJ254" s="196" t="s">
        <v>247</v>
      </c>
      <c r="AK254" s="196" t="s">
        <v>187</v>
      </c>
      <c r="AL254" s="198" t="s">
        <v>246</v>
      </c>
      <c r="AM254" s="196" t="s">
        <v>185</v>
      </c>
      <c r="AN254" s="198" t="s">
        <v>245</v>
      </c>
      <c r="AO254" s="179"/>
      <c r="AP254" s="179"/>
      <c r="AQ254" s="179"/>
      <c r="AR254" s="179"/>
      <c r="AS254" s="179"/>
      <c r="AT254" s="179"/>
      <c r="AU254" s="179"/>
      <c r="AV254" s="179"/>
      <c r="AW254" s="179"/>
      <c r="AX254" s="179"/>
      <c r="AY254" s="179"/>
      <c r="AZ254" s="179"/>
      <c r="BA254" s="179"/>
      <c r="BB254" s="179"/>
      <c r="BC254" s="179"/>
      <c r="BD254" s="179"/>
      <c r="BE254" s="179"/>
      <c r="BF254" s="179"/>
      <c r="BG254" s="179"/>
      <c r="BH254" s="179"/>
      <c r="BI254" s="179"/>
      <c r="BJ254" s="179"/>
      <c r="BK254" s="179"/>
      <c r="BL254" s="179"/>
      <c r="BM254" s="179"/>
      <c r="BN254" s="179"/>
      <c r="BO254" s="179"/>
      <c r="BP254" s="179"/>
      <c r="BQ254" s="179"/>
      <c r="BR254" s="179"/>
      <c r="BS254" s="179"/>
      <c r="BT254" s="179"/>
      <c r="BU254" s="179"/>
      <c r="BV254" s="179"/>
      <c r="BW254" s="179"/>
      <c r="BX254" s="179"/>
      <c r="BY254" s="179"/>
      <c r="BZ254" s="179"/>
      <c r="CA254" s="179"/>
      <c r="CB254" s="179"/>
      <c r="CC254" s="179"/>
      <c r="CD254" s="179"/>
      <c r="CE254" s="179"/>
      <c r="CF254" s="179"/>
      <c r="CG254" s="179"/>
      <c r="CH254" s="179"/>
      <c r="CI254" s="179"/>
      <c r="CJ254" s="179"/>
      <c r="CK254" s="179"/>
      <c r="CL254" s="179"/>
      <c r="CM254" s="179"/>
      <c r="CN254" s="179"/>
      <c r="CO254" s="179"/>
      <c r="CP254" s="179"/>
      <c r="CQ254" s="179"/>
      <c r="CR254" s="179"/>
      <c r="CS254" s="179"/>
      <c r="CT254" s="179"/>
      <c r="CU254" s="179"/>
      <c r="CV254" s="179"/>
      <c r="CW254" s="179"/>
      <c r="CX254" s="179"/>
      <c r="CY254" s="179"/>
      <c r="CZ254" s="179"/>
      <c r="DA254" s="179"/>
      <c r="DB254" s="179"/>
      <c r="DC254" s="179"/>
      <c r="DD254" s="179"/>
      <c r="DE254" s="179"/>
      <c r="DF254" s="179"/>
      <c r="DG254" s="179"/>
      <c r="DH254" s="179"/>
      <c r="DI254" s="179"/>
      <c r="DJ254" s="179"/>
      <c r="DK254" s="179"/>
      <c r="DL254" s="179"/>
    </row>
    <row r="256" spans="1:235" s="178" customFormat="1">
      <c r="A256" s="65"/>
      <c r="B256" s="12"/>
      <c r="C256" s="12"/>
      <c r="D256" s="12"/>
      <c r="E256" s="204"/>
      <c r="F256" s="30"/>
      <c r="G256" s="30"/>
      <c r="H256" s="30"/>
      <c r="I256" s="30"/>
      <c r="J256" s="30"/>
      <c r="K256" s="30"/>
      <c r="L256" s="30"/>
      <c r="M256" s="204"/>
      <c r="N256" s="30"/>
      <c r="O256" s="30"/>
      <c r="P256" s="30"/>
      <c r="Q256" s="30"/>
      <c r="R256" s="30"/>
      <c r="S256" s="30"/>
      <c r="T256" s="204"/>
      <c r="U256" s="30"/>
      <c r="V256" s="30" t="s">
        <v>1987</v>
      </c>
      <c r="W256" s="30" t="s">
        <v>244</v>
      </c>
      <c r="X256" s="30">
        <f>111-95</f>
        <v>16</v>
      </c>
      <c r="Y256" s="30" t="s">
        <v>243</v>
      </c>
      <c r="Z256" s="207">
        <f>16/24</f>
        <v>0.66666666666666663</v>
      </c>
      <c r="AA256" s="179"/>
      <c r="AB256" s="179"/>
      <c r="AC256" s="204"/>
      <c r="AD256" s="30"/>
      <c r="AE256" s="30"/>
      <c r="AF256" s="30"/>
      <c r="AG256" s="204"/>
      <c r="AJ256" s="30"/>
      <c r="AK256" s="30"/>
      <c r="AL256" s="204"/>
      <c r="AM256" s="179"/>
      <c r="AN256" s="204"/>
      <c r="HB256" s="12"/>
      <c r="HC256" s="12"/>
      <c r="HD256" s="12"/>
      <c r="HE256" s="12"/>
      <c r="HF256" s="12"/>
      <c r="HG256" s="12"/>
      <c r="HH256" s="12"/>
      <c r="HI256" s="12"/>
      <c r="HJ256" s="12"/>
      <c r="HK256" s="12"/>
      <c r="HL256" s="12"/>
      <c r="HM256" s="12"/>
      <c r="HN256" s="12"/>
      <c r="HO256" s="12"/>
      <c r="HP256" s="12"/>
      <c r="HQ256" s="12"/>
      <c r="HR256" s="12"/>
      <c r="HS256" s="12"/>
      <c r="HT256" s="12"/>
      <c r="HU256" s="12"/>
      <c r="HV256" s="12"/>
      <c r="HW256" s="12"/>
      <c r="HX256" s="12"/>
      <c r="HY256" s="12"/>
      <c r="HZ256" s="12"/>
      <c r="IA256" s="12"/>
    </row>
    <row r="257" spans="1:235" s="178" customFormat="1">
      <c r="A257" s="65"/>
      <c r="B257" s="12"/>
      <c r="C257" s="12"/>
      <c r="D257" s="12"/>
      <c r="E257" s="204"/>
      <c r="F257" s="30"/>
      <c r="G257" s="30"/>
      <c r="H257" s="30"/>
      <c r="I257" s="30"/>
      <c r="J257" s="30"/>
      <c r="K257" s="30"/>
      <c r="L257" s="30"/>
      <c r="M257" s="204"/>
      <c r="N257" s="30"/>
      <c r="O257" s="30"/>
      <c r="P257" s="30"/>
      <c r="Q257" s="30"/>
      <c r="R257" s="30"/>
      <c r="S257" s="30"/>
      <c r="T257" s="204"/>
      <c r="U257" s="30"/>
      <c r="V257" s="30" t="s">
        <v>1956</v>
      </c>
      <c r="W257" s="30" t="s">
        <v>242</v>
      </c>
      <c r="X257" s="30">
        <f>122-95</f>
        <v>27</v>
      </c>
      <c r="Y257" s="30" t="s">
        <v>241</v>
      </c>
      <c r="Z257" s="207">
        <f>X257/48</f>
        <v>0.5625</v>
      </c>
      <c r="AA257" s="179"/>
      <c r="AB257" s="179"/>
      <c r="AC257" s="204"/>
      <c r="AD257" s="30"/>
      <c r="AE257" s="30"/>
      <c r="AF257" s="30"/>
      <c r="AG257" s="204"/>
      <c r="AJ257" s="30"/>
      <c r="AK257" s="30"/>
      <c r="AL257" s="204"/>
      <c r="AM257" s="179"/>
      <c r="AN257" s="204"/>
      <c r="HB257" s="12"/>
      <c r="HC257" s="12"/>
      <c r="HD257" s="12"/>
      <c r="HE257" s="12"/>
      <c r="HF257" s="12"/>
      <c r="HG257" s="12"/>
      <c r="HH257" s="12"/>
      <c r="HI257" s="12"/>
      <c r="HJ257" s="12"/>
      <c r="HK257" s="12"/>
      <c r="HL257" s="12"/>
      <c r="HM257" s="12"/>
      <c r="HN257" s="12"/>
      <c r="HO257" s="12"/>
      <c r="HP257" s="12"/>
      <c r="HQ257" s="12"/>
      <c r="HR257" s="12"/>
      <c r="HS257" s="12"/>
      <c r="HT257" s="12"/>
      <c r="HU257" s="12"/>
      <c r="HV257" s="12"/>
      <c r="HW257" s="12"/>
      <c r="HX257" s="12"/>
      <c r="HY257" s="12"/>
      <c r="HZ257" s="12"/>
      <c r="IA257" s="12"/>
    </row>
    <row r="258" spans="1:235" s="178" customFormat="1">
      <c r="A258" s="65"/>
      <c r="B258" s="12"/>
      <c r="C258" s="12"/>
      <c r="D258" s="12"/>
      <c r="E258" s="204" t="s">
        <v>240</v>
      </c>
      <c r="F258" s="30"/>
      <c r="G258" s="30"/>
      <c r="H258" s="30"/>
      <c r="I258" s="30"/>
      <c r="J258" s="30"/>
      <c r="K258" s="30"/>
      <c r="L258" s="30"/>
      <c r="M258" s="204"/>
      <c r="N258" s="30"/>
      <c r="O258" s="30"/>
      <c r="P258" s="30"/>
      <c r="Q258" s="30"/>
      <c r="R258" s="30"/>
      <c r="S258" s="30"/>
      <c r="T258" s="204"/>
      <c r="U258" s="30"/>
      <c r="V258" s="30" t="s">
        <v>239</v>
      </c>
      <c r="W258" s="30" t="s">
        <v>238</v>
      </c>
      <c r="X258" s="30">
        <f>146-95</f>
        <v>51</v>
      </c>
      <c r="Y258" s="30" t="s">
        <v>237</v>
      </c>
      <c r="Z258" s="207">
        <f>X258/72</f>
        <v>0.70833333333333337</v>
      </c>
      <c r="AA258" s="179"/>
      <c r="AB258" s="179"/>
      <c r="AC258" s="204"/>
      <c r="AD258" s="30" t="s">
        <v>236</v>
      </c>
      <c r="AE258" s="30" t="s">
        <v>191</v>
      </c>
      <c r="AF258" s="30" t="s">
        <v>235</v>
      </c>
      <c r="AG258" s="204" t="s">
        <v>1343</v>
      </c>
      <c r="AJ258" s="30" t="s">
        <v>234</v>
      </c>
      <c r="AK258" s="30"/>
      <c r="AL258" s="204" t="s">
        <v>186</v>
      </c>
      <c r="AM258" s="179"/>
      <c r="AN258" s="204" t="s">
        <v>233</v>
      </c>
      <c r="HB258" s="12"/>
      <c r="HC258" s="12"/>
      <c r="HD258" s="12"/>
      <c r="HE258" s="12"/>
      <c r="HF258" s="12"/>
      <c r="HG258" s="12"/>
      <c r="HH258" s="12"/>
      <c r="HI258" s="12"/>
      <c r="HJ258" s="12"/>
      <c r="HK258" s="12"/>
      <c r="HL258" s="12"/>
      <c r="HM258" s="12"/>
      <c r="HN258" s="12"/>
      <c r="HO258" s="12"/>
      <c r="HP258" s="12"/>
      <c r="HQ258" s="12"/>
      <c r="HR258" s="12"/>
      <c r="HS258" s="12"/>
      <c r="HT258" s="12"/>
      <c r="HU258" s="12"/>
      <c r="HV258" s="12"/>
      <c r="HW258" s="12"/>
      <c r="HX258" s="12"/>
      <c r="HY258" s="12"/>
      <c r="HZ258" s="12"/>
      <c r="IA258" s="12"/>
    </row>
    <row r="259" spans="1:235" s="196" customFormat="1" ht="22.5">
      <c r="A259" s="177">
        <v>40</v>
      </c>
      <c r="B259" s="196" t="s">
        <v>232</v>
      </c>
      <c r="C259" s="196">
        <v>1997</v>
      </c>
      <c r="D259" s="196" t="s">
        <v>201</v>
      </c>
      <c r="E259" s="198" t="s">
        <v>231</v>
      </c>
      <c r="F259" s="196" t="s">
        <v>230</v>
      </c>
      <c r="G259" s="196">
        <v>66</v>
      </c>
      <c r="H259" s="196" t="s">
        <v>1343</v>
      </c>
      <c r="I259" s="196" t="s">
        <v>1343</v>
      </c>
      <c r="J259" s="196" t="s">
        <v>1343</v>
      </c>
      <c r="K259" s="196" t="s">
        <v>229</v>
      </c>
      <c r="L259" s="196" t="s">
        <v>197</v>
      </c>
      <c r="M259" s="198" t="s">
        <v>1343</v>
      </c>
      <c r="N259" s="196" t="s">
        <v>1343</v>
      </c>
      <c r="O259" s="196" t="s">
        <v>1343</v>
      </c>
      <c r="P259" s="196" t="s">
        <v>228</v>
      </c>
      <c r="Q259" s="196" t="s">
        <v>1343</v>
      </c>
      <c r="R259" s="196" t="s">
        <v>187</v>
      </c>
      <c r="S259" s="196" t="s">
        <v>1343</v>
      </c>
      <c r="T259" s="198" t="s">
        <v>1343</v>
      </c>
      <c r="U259" s="196" t="s">
        <v>2010</v>
      </c>
      <c r="V259" s="196" t="s">
        <v>227</v>
      </c>
      <c r="W259" s="196" t="s">
        <v>226</v>
      </c>
      <c r="X259" s="196">
        <f>139-95</f>
        <v>44</v>
      </c>
      <c r="Y259" s="196" t="s">
        <v>225</v>
      </c>
      <c r="Z259" s="201">
        <f>X259/96</f>
        <v>0.45833333333333331</v>
      </c>
      <c r="AA259" s="233">
        <f>X256</f>
        <v>16</v>
      </c>
      <c r="AB259" s="196">
        <f>X257</f>
        <v>27</v>
      </c>
      <c r="AC259" s="198">
        <f>X258</f>
        <v>51</v>
      </c>
      <c r="AD259" s="196" t="s">
        <v>224</v>
      </c>
      <c r="AE259" s="196" t="s">
        <v>191</v>
      </c>
      <c r="AF259" s="196" t="s">
        <v>223</v>
      </c>
      <c r="AG259" s="198" t="s">
        <v>1343</v>
      </c>
      <c r="AH259" s="196" t="s">
        <v>222</v>
      </c>
      <c r="AI259" s="203" t="s">
        <v>221</v>
      </c>
      <c r="AJ259" s="196" t="s">
        <v>220</v>
      </c>
      <c r="AK259" s="196" t="s">
        <v>187</v>
      </c>
      <c r="AL259" s="198" t="s">
        <v>219</v>
      </c>
      <c r="AM259" s="196" t="s">
        <v>187</v>
      </c>
      <c r="AN259" s="198" t="s">
        <v>218</v>
      </c>
      <c r="AO259" s="179"/>
      <c r="AP259" s="179"/>
      <c r="AQ259" s="179"/>
      <c r="AR259" s="179"/>
      <c r="AS259" s="179"/>
      <c r="AT259" s="179"/>
      <c r="AU259" s="179"/>
      <c r="AV259" s="179"/>
      <c r="AW259" s="179"/>
      <c r="AX259" s="179"/>
      <c r="AY259" s="179"/>
      <c r="AZ259" s="179"/>
      <c r="BA259" s="179"/>
      <c r="BB259" s="179"/>
      <c r="BC259" s="179"/>
      <c r="BD259" s="179"/>
      <c r="BE259" s="179"/>
      <c r="BF259" s="179"/>
      <c r="BG259" s="179"/>
      <c r="BH259" s="179"/>
      <c r="BI259" s="179"/>
      <c r="BJ259" s="179"/>
      <c r="BK259" s="179"/>
      <c r="BL259" s="179"/>
      <c r="BM259" s="179"/>
      <c r="BN259" s="179"/>
      <c r="BO259" s="179"/>
      <c r="BP259" s="179"/>
      <c r="BQ259" s="179"/>
      <c r="BR259" s="179"/>
      <c r="BS259" s="179"/>
      <c r="BT259" s="179"/>
      <c r="BU259" s="179"/>
      <c r="BV259" s="179"/>
      <c r="BW259" s="179"/>
      <c r="BX259" s="179"/>
      <c r="BY259" s="179"/>
      <c r="BZ259" s="179"/>
      <c r="CA259" s="179"/>
      <c r="CB259" s="179"/>
      <c r="CC259" s="179"/>
      <c r="CD259" s="179"/>
      <c r="CE259" s="179"/>
      <c r="CF259" s="179"/>
      <c r="CG259" s="179"/>
      <c r="CH259" s="179"/>
      <c r="CI259" s="179"/>
      <c r="CJ259" s="179"/>
      <c r="CK259" s="179"/>
      <c r="CL259" s="179"/>
      <c r="CM259" s="179"/>
      <c r="CN259" s="179"/>
      <c r="CO259" s="179"/>
      <c r="CP259" s="179"/>
      <c r="CQ259" s="179"/>
      <c r="CR259" s="179"/>
      <c r="CS259" s="179"/>
      <c r="CT259" s="179"/>
      <c r="CU259" s="179"/>
      <c r="CV259" s="179"/>
      <c r="CW259" s="179"/>
      <c r="CX259" s="179"/>
      <c r="CY259" s="179"/>
      <c r="CZ259" s="179"/>
      <c r="DA259" s="179"/>
      <c r="DB259" s="179"/>
      <c r="DC259" s="179"/>
      <c r="DD259" s="179"/>
      <c r="DE259" s="179"/>
      <c r="DF259" s="179"/>
      <c r="DG259" s="179"/>
      <c r="DH259" s="179"/>
      <c r="DI259" s="179"/>
      <c r="DJ259" s="179"/>
      <c r="DK259" s="179"/>
      <c r="DL259" s="179"/>
    </row>
    <row r="261" spans="1:235" s="178" customFormat="1">
      <c r="A261" s="65"/>
      <c r="B261" s="12"/>
      <c r="C261" s="12"/>
      <c r="D261" s="12"/>
      <c r="E261" s="204"/>
      <c r="F261" s="30"/>
      <c r="G261" s="30"/>
      <c r="H261" s="30"/>
      <c r="I261" s="30"/>
      <c r="J261" s="30"/>
      <c r="K261" s="30"/>
      <c r="L261" s="30"/>
      <c r="M261" s="204"/>
      <c r="N261" s="30"/>
      <c r="O261" s="30"/>
      <c r="P261" s="30" t="s">
        <v>217</v>
      </c>
      <c r="Q261" s="30"/>
      <c r="R261" s="30"/>
      <c r="S261" s="30"/>
      <c r="T261" s="204"/>
      <c r="U261" s="30"/>
      <c r="V261" s="30" t="s">
        <v>1948</v>
      </c>
      <c r="W261" s="30" t="s">
        <v>216</v>
      </c>
      <c r="X261" s="30">
        <f>128-118</f>
        <v>10</v>
      </c>
      <c r="Y261" s="30" t="s">
        <v>216</v>
      </c>
      <c r="Z261" s="207">
        <f>X261/2</f>
        <v>5</v>
      </c>
      <c r="AA261" s="179"/>
      <c r="AB261" s="179"/>
      <c r="AC261" s="204"/>
      <c r="AD261" s="30"/>
      <c r="AE261" s="30"/>
      <c r="AF261" s="30"/>
      <c r="AG261" s="204"/>
      <c r="AI261" s="179"/>
      <c r="AJ261" s="30"/>
      <c r="AK261" s="30"/>
      <c r="AL261" s="204"/>
      <c r="AM261" s="179"/>
      <c r="AN261" s="204"/>
      <c r="HB261" s="12"/>
      <c r="HC261" s="12"/>
      <c r="HD261" s="12"/>
      <c r="HE261" s="12"/>
      <c r="HF261" s="12"/>
      <c r="HG261" s="12"/>
      <c r="HH261" s="12"/>
      <c r="HI261" s="12"/>
      <c r="HJ261" s="12"/>
      <c r="HK261" s="12"/>
      <c r="HL261" s="12"/>
      <c r="HM261" s="12"/>
      <c r="HN261" s="12"/>
      <c r="HO261" s="12"/>
      <c r="HP261" s="12"/>
      <c r="HQ261" s="12"/>
      <c r="HR261" s="12"/>
      <c r="HS261" s="12"/>
      <c r="HT261" s="12"/>
      <c r="HU261" s="12"/>
      <c r="HV261" s="12"/>
      <c r="HW261" s="12"/>
      <c r="HX261" s="12"/>
      <c r="HY261" s="12"/>
      <c r="HZ261" s="12"/>
      <c r="IA261" s="12"/>
    </row>
    <row r="262" spans="1:235" s="178" customFormat="1">
      <c r="A262" s="65"/>
      <c r="B262" s="12"/>
      <c r="C262" s="12"/>
      <c r="D262" s="12"/>
      <c r="E262" s="204"/>
      <c r="F262" s="30"/>
      <c r="G262" s="30"/>
      <c r="H262" s="30"/>
      <c r="I262" s="30"/>
      <c r="J262" s="30"/>
      <c r="K262" s="30"/>
      <c r="L262" s="30"/>
      <c r="M262" s="204"/>
      <c r="N262" s="30"/>
      <c r="O262" s="30"/>
      <c r="P262" s="30" t="s">
        <v>2011</v>
      </c>
      <c r="Q262" s="30"/>
      <c r="R262" s="30"/>
      <c r="S262" s="30"/>
      <c r="T262" s="204"/>
      <c r="U262" s="30" t="s">
        <v>215</v>
      </c>
      <c r="V262" s="30" t="s">
        <v>214</v>
      </c>
      <c r="W262" s="30" t="s">
        <v>213</v>
      </c>
      <c r="X262" s="30">
        <f>130-118</f>
        <v>12</v>
      </c>
      <c r="Y262" s="30" t="s">
        <v>213</v>
      </c>
      <c r="Z262" s="207">
        <f>X262/4</f>
        <v>3</v>
      </c>
      <c r="AA262" s="179"/>
      <c r="AB262" s="179"/>
      <c r="AC262" s="204"/>
      <c r="AD262" s="30"/>
      <c r="AE262" s="30"/>
      <c r="AF262" s="30"/>
      <c r="AG262" s="204"/>
      <c r="AI262" s="179"/>
      <c r="AJ262" s="30"/>
      <c r="AK262" s="30"/>
      <c r="AL262" s="204"/>
      <c r="AM262" s="179"/>
      <c r="AN262" s="204"/>
      <c r="HB262" s="12"/>
      <c r="HC262" s="12"/>
      <c r="HD262" s="12"/>
      <c r="HE262" s="12"/>
      <c r="HF262" s="12"/>
      <c r="HG262" s="12"/>
      <c r="HH262" s="12"/>
      <c r="HI262" s="12"/>
      <c r="HJ262" s="12"/>
      <c r="HK262" s="12"/>
      <c r="HL262" s="12"/>
      <c r="HM262" s="12"/>
      <c r="HN262" s="12"/>
      <c r="HO262" s="12"/>
      <c r="HP262" s="12"/>
      <c r="HQ262" s="12"/>
      <c r="HR262" s="12"/>
      <c r="HS262" s="12"/>
      <c r="HT262" s="12"/>
      <c r="HU262" s="12"/>
      <c r="HV262" s="12"/>
      <c r="HW262" s="12"/>
      <c r="HX262" s="12"/>
      <c r="HY262" s="12"/>
      <c r="HZ262" s="12"/>
      <c r="IA262" s="12"/>
    </row>
    <row r="263" spans="1:235" s="178" customFormat="1" ht="22.5">
      <c r="A263" s="65"/>
      <c r="B263" s="12"/>
      <c r="C263" s="12"/>
      <c r="D263" s="12"/>
      <c r="E263" s="204"/>
      <c r="F263" s="30"/>
      <c r="G263" s="30"/>
      <c r="H263" s="30"/>
      <c r="I263" s="30"/>
      <c r="J263" s="30"/>
      <c r="K263" s="30"/>
      <c r="L263" s="30"/>
      <c r="M263" s="204"/>
      <c r="N263" s="30"/>
      <c r="O263" s="30"/>
      <c r="P263" s="30" t="s">
        <v>1945</v>
      </c>
      <c r="Q263" s="30"/>
      <c r="R263" s="30"/>
      <c r="S263" s="30"/>
      <c r="T263" s="204"/>
      <c r="U263" s="193" t="s">
        <v>1946</v>
      </c>
      <c r="V263" s="30" t="s">
        <v>212</v>
      </c>
      <c r="W263" s="30" t="s">
        <v>211</v>
      </c>
      <c r="X263" s="30">
        <f>145-118</f>
        <v>27</v>
      </c>
      <c r="Y263" s="30" t="s">
        <v>211</v>
      </c>
      <c r="Z263" s="207">
        <f>X263/5</f>
        <v>5.4</v>
      </c>
      <c r="AA263" s="179"/>
      <c r="AB263" s="179"/>
      <c r="AC263" s="204"/>
      <c r="AD263" s="30"/>
      <c r="AE263" s="30"/>
      <c r="AF263" s="30"/>
      <c r="AG263" s="204"/>
      <c r="AI263" s="179"/>
      <c r="AJ263" s="30" t="s">
        <v>210</v>
      </c>
      <c r="AK263" s="30"/>
      <c r="AL263" s="204"/>
      <c r="AM263" s="179"/>
      <c r="AN263" s="204"/>
      <c r="HB263" s="12"/>
      <c r="HC263" s="12"/>
      <c r="HD263" s="12"/>
      <c r="HE263" s="12"/>
      <c r="HF263" s="12"/>
      <c r="HG263" s="12"/>
      <c r="HH263" s="12"/>
      <c r="HI263" s="12"/>
      <c r="HJ263" s="12"/>
      <c r="HK263" s="12"/>
      <c r="HL263" s="12"/>
      <c r="HM263" s="12"/>
      <c r="HN263" s="12"/>
      <c r="HO263" s="12"/>
      <c r="HP263" s="12"/>
      <c r="HQ263" s="12"/>
      <c r="HR263" s="12"/>
      <c r="HS263" s="12"/>
      <c r="HT263" s="12"/>
      <c r="HU263" s="12"/>
      <c r="HV263" s="12"/>
      <c r="HW263" s="12"/>
      <c r="HX263" s="12"/>
      <c r="HY263" s="12"/>
      <c r="HZ263" s="12"/>
      <c r="IA263" s="12"/>
    </row>
    <row r="264" spans="1:235" s="178" customFormat="1">
      <c r="A264" s="65"/>
      <c r="B264" s="12"/>
      <c r="C264" s="12"/>
      <c r="D264" s="12"/>
      <c r="E264" s="204"/>
      <c r="F264" s="30"/>
      <c r="G264" s="30"/>
      <c r="H264" s="30"/>
      <c r="I264" s="30"/>
      <c r="J264" s="30"/>
      <c r="K264" s="30"/>
      <c r="L264" s="30"/>
      <c r="M264" s="204"/>
      <c r="N264" s="30"/>
      <c r="O264" s="30"/>
      <c r="P264" s="30" t="s">
        <v>209</v>
      </c>
      <c r="Q264" s="30"/>
      <c r="R264" s="30"/>
      <c r="S264" s="30"/>
      <c r="T264" s="204"/>
      <c r="U264" s="194" t="s">
        <v>208</v>
      </c>
      <c r="V264" s="30" t="s">
        <v>207</v>
      </c>
      <c r="W264" s="30" t="s">
        <v>206</v>
      </c>
      <c r="X264" s="30">
        <f>134-118</f>
        <v>16</v>
      </c>
      <c r="Y264" s="30" t="s">
        <v>206</v>
      </c>
      <c r="Z264" s="207">
        <f>X264/10</f>
        <v>1.6</v>
      </c>
      <c r="AA264" s="179"/>
      <c r="AB264" s="179"/>
      <c r="AC264" s="204"/>
      <c r="AD264" s="30" t="s">
        <v>205</v>
      </c>
      <c r="AE264" s="30" t="s">
        <v>191</v>
      </c>
      <c r="AF264" s="30" t="s">
        <v>1343</v>
      </c>
      <c r="AG264" s="204" t="s">
        <v>1343</v>
      </c>
      <c r="AI264" s="179"/>
      <c r="AJ264" s="179" t="s">
        <v>204</v>
      </c>
      <c r="AK264" s="30"/>
      <c r="AL264" s="204" t="s">
        <v>203</v>
      </c>
      <c r="AM264" s="179"/>
      <c r="AN264" s="204"/>
      <c r="HB264" s="12"/>
      <c r="HC264" s="12"/>
      <c r="HD264" s="12"/>
      <c r="HE264" s="12"/>
      <c r="HF264" s="12"/>
      <c r="HG264" s="12"/>
      <c r="HH264" s="12"/>
      <c r="HI264" s="12"/>
      <c r="HJ264" s="12"/>
      <c r="HK264" s="12"/>
      <c r="HL264" s="12"/>
      <c r="HM264" s="12"/>
      <c r="HN264" s="12"/>
      <c r="HO264" s="12"/>
      <c r="HP264" s="12"/>
      <c r="HQ264" s="12"/>
      <c r="HR264" s="12"/>
      <c r="HS264" s="12"/>
      <c r="HT264" s="12"/>
      <c r="HU264" s="12"/>
      <c r="HV264" s="12"/>
      <c r="HW264" s="12"/>
      <c r="HX264" s="12"/>
      <c r="HY264" s="12"/>
      <c r="HZ264" s="12"/>
      <c r="IA264" s="12"/>
    </row>
    <row r="265" spans="1:235" s="196" customFormat="1" ht="33.75">
      <c r="A265" s="177">
        <v>41</v>
      </c>
      <c r="B265" s="196" t="s">
        <v>202</v>
      </c>
      <c r="C265" s="196">
        <v>1997</v>
      </c>
      <c r="D265" s="196" t="s">
        <v>201</v>
      </c>
      <c r="E265" s="198" t="s">
        <v>200</v>
      </c>
      <c r="F265" s="196" t="s">
        <v>199</v>
      </c>
      <c r="G265" s="196">
        <v>4</v>
      </c>
      <c r="H265" s="196" t="s">
        <v>1927</v>
      </c>
      <c r="I265" s="196" t="s">
        <v>197</v>
      </c>
      <c r="J265" s="196" t="s">
        <v>197</v>
      </c>
      <c r="K265" s="196" t="s">
        <v>197</v>
      </c>
      <c r="L265" s="196" t="s">
        <v>197</v>
      </c>
      <c r="M265" s="198" t="s">
        <v>197</v>
      </c>
      <c r="N265" s="196" t="s">
        <v>187</v>
      </c>
      <c r="O265" s="196" t="s">
        <v>1343</v>
      </c>
      <c r="P265" s="196" t="s">
        <v>198</v>
      </c>
      <c r="Q265" s="196" t="s">
        <v>197</v>
      </c>
      <c r="R265" s="196" t="s">
        <v>196</v>
      </c>
      <c r="S265" s="196" t="s">
        <v>187</v>
      </c>
      <c r="T265" s="198" t="s">
        <v>187</v>
      </c>
      <c r="U265" s="196" t="s">
        <v>195</v>
      </c>
      <c r="V265" s="196" t="s">
        <v>194</v>
      </c>
      <c r="W265" s="196" t="s">
        <v>193</v>
      </c>
      <c r="X265" s="196">
        <f>137-118</f>
        <v>19</v>
      </c>
      <c r="Y265" s="196" t="s">
        <v>193</v>
      </c>
      <c r="Z265" s="201">
        <f>X265/24</f>
        <v>0.79166666666666663</v>
      </c>
      <c r="AA265" s="196">
        <f>X265</f>
        <v>19</v>
      </c>
      <c r="AB265" s="196" t="s">
        <v>1343</v>
      </c>
      <c r="AC265" s="198" t="s">
        <v>1343</v>
      </c>
      <c r="AD265" s="196" t="s">
        <v>192</v>
      </c>
      <c r="AE265" s="196" t="s">
        <v>191</v>
      </c>
      <c r="AF265" s="196" t="s">
        <v>1343</v>
      </c>
      <c r="AG265" s="198" t="s">
        <v>1343</v>
      </c>
      <c r="AH265" s="196" t="s">
        <v>190</v>
      </c>
      <c r="AI265" s="196" t="s">
        <v>189</v>
      </c>
      <c r="AJ265" s="196" t="s">
        <v>188</v>
      </c>
      <c r="AK265" s="196" t="s">
        <v>187</v>
      </c>
      <c r="AL265" s="198" t="s">
        <v>186</v>
      </c>
      <c r="AM265" s="196" t="s">
        <v>185</v>
      </c>
      <c r="AN265" s="198" t="s">
        <v>184</v>
      </c>
      <c r="AO265" s="179"/>
      <c r="AP265" s="179"/>
      <c r="AQ265" s="179"/>
      <c r="AR265" s="179"/>
      <c r="AS265" s="179"/>
      <c r="AT265" s="179"/>
      <c r="AU265" s="179"/>
      <c r="AV265" s="179"/>
      <c r="AW265" s="179"/>
      <c r="AX265" s="179"/>
      <c r="AY265" s="179"/>
      <c r="AZ265" s="179"/>
      <c r="BA265" s="179"/>
      <c r="BB265" s="179"/>
      <c r="BC265" s="179"/>
      <c r="BD265" s="179"/>
      <c r="BE265" s="179"/>
      <c r="BF265" s="179"/>
      <c r="BG265" s="179"/>
      <c r="BH265" s="179"/>
      <c r="BI265" s="179"/>
      <c r="BJ265" s="179"/>
      <c r="BK265" s="179"/>
      <c r="BL265" s="179"/>
      <c r="BM265" s="179"/>
      <c r="BN265" s="179"/>
      <c r="BO265" s="179"/>
      <c r="BP265" s="179"/>
      <c r="BQ265" s="179"/>
      <c r="BR265" s="179"/>
      <c r="BS265" s="179"/>
      <c r="BT265" s="179"/>
      <c r="BU265" s="179"/>
      <c r="BV265" s="179"/>
      <c r="BW265" s="179"/>
      <c r="BX265" s="179"/>
      <c r="BY265" s="179"/>
      <c r="BZ265" s="179"/>
      <c r="CA265" s="179"/>
      <c r="CB265" s="179"/>
      <c r="CC265" s="179"/>
      <c r="CD265" s="179"/>
      <c r="CE265" s="179"/>
      <c r="CF265" s="179"/>
      <c r="CG265" s="179"/>
      <c r="CH265" s="179"/>
      <c r="CI265" s="179"/>
      <c r="CJ265" s="179"/>
      <c r="CK265" s="179"/>
      <c r="CL265" s="179"/>
      <c r="CM265" s="179"/>
      <c r="CN265" s="179"/>
      <c r="CO265" s="179"/>
      <c r="CP265" s="179"/>
      <c r="CQ265" s="179"/>
      <c r="CR265" s="179"/>
      <c r="CS265" s="179"/>
      <c r="CT265" s="179"/>
      <c r="CU265" s="179"/>
      <c r="CV265" s="179"/>
      <c r="CW265" s="179"/>
      <c r="CX265" s="179"/>
      <c r="CY265" s="179"/>
      <c r="CZ265" s="179"/>
      <c r="DA265" s="179"/>
      <c r="DB265" s="179"/>
      <c r="DC265" s="179"/>
      <c r="DD265" s="179"/>
      <c r="DE265" s="179"/>
      <c r="DF265" s="179"/>
      <c r="DG265" s="179"/>
      <c r="DH265" s="179"/>
      <c r="DI265" s="179"/>
      <c r="DJ265" s="179"/>
      <c r="DK265" s="179"/>
      <c r="DL265" s="179"/>
    </row>
    <row r="266" spans="1:235" s="179" customFormat="1">
      <c r="A266" s="79"/>
      <c r="E266" s="204"/>
      <c r="M266" s="204"/>
      <c r="T266" s="204"/>
      <c r="Z266" s="218"/>
      <c r="AC266" s="204"/>
      <c r="AG266" s="204"/>
      <c r="AL266" s="204"/>
      <c r="AN266" s="204"/>
    </row>
    <row r="267" spans="1:235" s="178" customFormat="1">
      <c r="A267" s="65"/>
      <c r="B267" s="12"/>
      <c r="C267" s="12"/>
      <c r="D267" s="12"/>
      <c r="E267" s="204"/>
      <c r="F267" s="30"/>
      <c r="G267" s="30"/>
      <c r="H267" s="30"/>
      <c r="I267" s="30"/>
      <c r="J267" s="30"/>
      <c r="K267" s="30"/>
      <c r="L267" s="30"/>
      <c r="M267" s="204"/>
      <c r="N267" s="30"/>
      <c r="O267" s="30"/>
      <c r="P267" s="30" t="s">
        <v>1111</v>
      </c>
      <c r="Q267" s="30"/>
      <c r="R267" s="30"/>
      <c r="S267" s="30"/>
      <c r="T267" s="204"/>
      <c r="U267" s="30"/>
      <c r="V267" s="30"/>
      <c r="W267" s="30"/>
      <c r="X267" s="30"/>
      <c r="Y267" s="30"/>
      <c r="Z267" s="30"/>
      <c r="AA267" s="179"/>
      <c r="AB267" s="179"/>
      <c r="AC267" s="204"/>
      <c r="AD267" s="30"/>
      <c r="AE267" s="30"/>
      <c r="AF267" s="30"/>
      <c r="AG267" s="204"/>
      <c r="AJ267" s="30"/>
      <c r="AK267" s="30"/>
      <c r="AL267" s="204"/>
      <c r="AM267" s="179"/>
      <c r="AN267" s="204"/>
      <c r="HB267" s="12"/>
      <c r="HC267" s="12"/>
      <c r="HD267" s="12"/>
      <c r="HE267" s="12"/>
      <c r="HF267" s="12"/>
      <c r="HG267" s="12"/>
      <c r="HH267" s="12"/>
      <c r="HI267" s="12"/>
      <c r="HJ267" s="12"/>
      <c r="HK267" s="12"/>
      <c r="HL267" s="12"/>
      <c r="HM267" s="12"/>
      <c r="HN267" s="12"/>
      <c r="HO267" s="12"/>
      <c r="HP267" s="12"/>
      <c r="HQ267" s="12"/>
      <c r="HR267" s="12"/>
      <c r="HS267" s="12"/>
      <c r="HT267" s="12"/>
      <c r="HU267" s="12"/>
      <c r="HV267" s="12"/>
      <c r="HW267" s="12"/>
      <c r="HX267" s="12"/>
      <c r="HY267" s="12"/>
      <c r="HZ267" s="12"/>
      <c r="IA267" s="12"/>
    </row>
    <row r="268" spans="1:235" s="178" customFormat="1">
      <c r="A268" s="65"/>
      <c r="B268" s="12"/>
      <c r="C268" s="12"/>
      <c r="D268" s="12"/>
      <c r="E268" s="204"/>
      <c r="F268" s="30"/>
      <c r="G268" s="30"/>
      <c r="H268" s="30"/>
      <c r="I268" s="30"/>
      <c r="J268" s="30"/>
      <c r="K268" s="30"/>
      <c r="L268" s="30"/>
      <c r="M268" s="204"/>
      <c r="N268" s="30"/>
      <c r="O268" s="30"/>
      <c r="P268" s="179" t="s">
        <v>1112</v>
      </c>
      <c r="Q268" s="30"/>
      <c r="R268" s="30"/>
      <c r="S268" s="30"/>
      <c r="T268" s="204"/>
      <c r="U268" s="30"/>
      <c r="V268" s="30"/>
      <c r="W268" s="30"/>
      <c r="X268" s="30"/>
      <c r="Y268" s="30"/>
      <c r="Z268" s="30"/>
      <c r="AA268" s="179"/>
      <c r="AB268" s="179"/>
      <c r="AC268" s="204"/>
      <c r="AD268" s="30"/>
      <c r="AE268" s="30"/>
      <c r="AF268" s="30"/>
      <c r="AG268" s="204"/>
      <c r="AJ268" s="30"/>
      <c r="AK268" s="30"/>
      <c r="AL268" s="204"/>
      <c r="AM268" s="179"/>
      <c r="AN268" s="204"/>
      <c r="HB268" s="12"/>
      <c r="HC268" s="12"/>
      <c r="HD268" s="12"/>
      <c r="HE268" s="12"/>
      <c r="HF268" s="12"/>
      <c r="HG268" s="12"/>
      <c r="HH268" s="12"/>
      <c r="HI268" s="12"/>
      <c r="HJ268" s="12"/>
      <c r="HK268" s="12"/>
      <c r="HL268" s="12"/>
      <c r="HM268" s="12"/>
      <c r="HN268" s="12"/>
      <c r="HO268" s="12"/>
      <c r="HP268" s="12"/>
      <c r="HQ268" s="12"/>
      <c r="HR268" s="12"/>
      <c r="HS268" s="12"/>
      <c r="HT268" s="12"/>
      <c r="HU268" s="12"/>
      <c r="HV268" s="12"/>
      <c r="HW268" s="12"/>
      <c r="HX268" s="12"/>
      <c r="HY268" s="12"/>
      <c r="HZ268" s="12"/>
      <c r="IA268" s="12"/>
    </row>
    <row r="269" spans="1:235" s="178" customFormat="1">
      <c r="A269" s="65"/>
      <c r="B269" s="12"/>
      <c r="C269" s="12"/>
      <c r="D269" s="12"/>
      <c r="E269" s="204"/>
      <c r="F269" s="30"/>
      <c r="G269" s="30"/>
      <c r="H269" s="30"/>
      <c r="I269" s="30"/>
      <c r="J269" s="30"/>
      <c r="K269" s="30"/>
      <c r="L269" s="30"/>
      <c r="M269" s="204"/>
      <c r="N269" s="30"/>
      <c r="O269" s="30"/>
      <c r="P269" s="30" t="s">
        <v>1113</v>
      </c>
      <c r="Q269" s="30"/>
      <c r="R269" s="30"/>
      <c r="S269" s="30"/>
      <c r="T269" s="204"/>
      <c r="U269" s="30"/>
      <c r="V269" s="30"/>
      <c r="W269" s="30"/>
      <c r="X269" s="30"/>
      <c r="Y269" s="30"/>
      <c r="Z269" s="30"/>
      <c r="AA269" s="179"/>
      <c r="AB269" s="179"/>
      <c r="AC269" s="204"/>
      <c r="AD269" s="30"/>
      <c r="AE269" s="30"/>
      <c r="AF269" s="30"/>
      <c r="AG269" s="204"/>
      <c r="AJ269" s="30"/>
      <c r="AK269" s="30"/>
      <c r="AL269" s="204"/>
      <c r="AM269" s="179"/>
      <c r="AN269" s="204"/>
      <c r="HB269" s="12"/>
      <c r="HC269" s="12"/>
      <c r="HD269" s="12"/>
      <c r="HE269" s="12"/>
      <c r="HF269" s="12"/>
      <c r="HG269" s="12"/>
      <c r="HH269" s="12"/>
      <c r="HI269" s="12"/>
      <c r="HJ269" s="12"/>
      <c r="HK269" s="12"/>
      <c r="HL269" s="12"/>
      <c r="HM269" s="12"/>
      <c r="HN269" s="12"/>
      <c r="HO269" s="12"/>
      <c r="HP269" s="12"/>
      <c r="HQ269" s="12"/>
      <c r="HR269" s="12"/>
      <c r="HS269" s="12"/>
      <c r="HT269" s="12"/>
      <c r="HU269" s="12"/>
      <c r="HV269" s="12"/>
      <c r="HW269" s="12"/>
      <c r="HX269" s="12"/>
      <c r="HY269" s="12"/>
      <c r="HZ269" s="12"/>
      <c r="IA269" s="12"/>
    </row>
    <row r="270" spans="1:235" s="178" customFormat="1">
      <c r="A270" s="65"/>
      <c r="B270" s="12"/>
      <c r="C270" s="12"/>
      <c r="D270" s="12"/>
      <c r="E270" s="204"/>
      <c r="F270" s="30"/>
      <c r="G270" s="30"/>
      <c r="H270" s="30"/>
      <c r="I270" s="30"/>
      <c r="J270" s="30"/>
      <c r="K270" s="30"/>
      <c r="L270" s="30"/>
      <c r="M270" s="204"/>
      <c r="N270" s="30"/>
      <c r="O270" s="30"/>
      <c r="P270" s="30" t="s">
        <v>1114</v>
      </c>
      <c r="Q270" s="30"/>
      <c r="R270" s="30"/>
      <c r="S270" s="30"/>
      <c r="T270" s="204"/>
      <c r="U270" s="30"/>
      <c r="V270" s="30"/>
      <c r="W270" s="30"/>
      <c r="X270" s="30"/>
      <c r="Y270" s="30"/>
      <c r="Z270" s="30"/>
      <c r="AA270" s="179"/>
      <c r="AB270" s="179"/>
      <c r="AC270" s="204"/>
      <c r="AD270" s="30"/>
      <c r="AE270" s="30"/>
      <c r="AF270" s="30"/>
      <c r="AG270" s="204"/>
      <c r="AJ270" s="30"/>
      <c r="AK270" s="30"/>
      <c r="AL270" s="204"/>
      <c r="AM270" s="179"/>
      <c r="AN270" s="204" t="s">
        <v>1115</v>
      </c>
      <c r="HB270" s="12"/>
      <c r="HC270" s="12"/>
      <c r="HD270" s="12"/>
      <c r="HE270" s="12"/>
      <c r="HF270" s="12"/>
      <c r="HG270" s="12"/>
      <c r="HH270" s="12"/>
      <c r="HI270" s="12"/>
      <c r="HJ270" s="12"/>
      <c r="HK270" s="12"/>
      <c r="HL270" s="12"/>
      <c r="HM270" s="12"/>
      <c r="HN270" s="12"/>
      <c r="HO270" s="12"/>
      <c r="HP270" s="12"/>
      <c r="HQ270" s="12"/>
      <c r="HR270" s="12"/>
      <c r="HS270" s="12"/>
      <c r="HT270" s="12"/>
      <c r="HU270" s="12"/>
      <c r="HV270" s="12"/>
      <c r="HW270" s="12"/>
      <c r="HX270" s="12"/>
      <c r="HY270" s="12"/>
      <c r="HZ270" s="12"/>
      <c r="IA270" s="12"/>
    </row>
    <row r="271" spans="1:235" s="178" customFormat="1" ht="22.5">
      <c r="A271" s="65"/>
      <c r="B271" s="12"/>
      <c r="C271" s="12"/>
      <c r="D271" s="12"/>
      <c r="E271" s="204" t="s">
        <v>1116</v>
      </c>
      <c r="F271" s="30"/>
      <c r="G271" s="30"/>
      <c r="H271" s="30"/>
      <c r="I271" s="30"/>
      <c r="J271" s="30"/>
      <c r="K271" s="30"/>
      <c r="L271" s="30"/>
      <c r="M271" s="204"/>
      <c r="N271" s="30"/>
      <c r="O271" s="30"/>
      <c r="P271" s="30" t="s">
        <v>1117</v>
      </c>
      <c r="Q271" s="30"/>
      <c r="R271" s="30"/>
      <c r="S271" s="30"/>
      <c r="T271" s="204"/>
      <c r="U271" s="30"/>
      <c r="V271" s="30" t="s">
        <v>1990</v>
      </c>
      <c r="W271" s="30" t="s">
        <v>1058</v>
      </c>
      <c r="X271" s="30">
        <f>133-123</f>
        <v>10</v>
      </c>
      <c r="Y271" s="30" t="s">
        <v>1058</v>
      </c>
      <c r="Z271" s="207">
        <f>X271/24</f>
        <v>0.41666666666666669</v>
      </c>
      <c r="AA271" s="179"/>
      <c r="AB271" s="179"/>
      <c r="AC271" s="204"/>
      <c r="AD271" s="30"/>
      <c r="AE271" s="30"/>
      <c r="AF271" s="30"/>
      <c r="AG271" s="204"/>
      <c r="AH271" s="179" t="s">
        <v>1343</v>
      </c>
      <c r="AJ271" s="30" t="s">
        <v>1118</v>
      </c>
      <c r="AK271" s="30"/>
      <c r="AL271" s="204"/>
      <c r="AM271" s="179"/>
      <c r="AN271" s="204" t="s">
        <v>1119</v>
      </c>
      <c r="HB271" s="12"/>
      <c r="HC271" s="12"/>
      <c r="HD271" s="12"/>
      <c r="HE271" s="12"/>
      <c r="HF271" s="12"/>
      <c r="HG271" s="12"/>
      <c r="HH271" s="12"/>
      <c r="HI271" s="12"/>
      <c r="HJ271" s="12"/>
      <c r="HK271" s="12"/>
      <c r="HL271" s="12"/>
      <c r="HM271" s="12"/>
      <c r="HN271" s="12"/>
      <c r="HO271" s="12"/>
      <c r="HP271" s="12"/>
      <c r="HQ271" s="12"/>
      <c r="HR271" s="12"/>
      <c r="HS271" s="12"/>
      <c r="HT271" s="12"/>
      <c r="HU271" s="12"/>
      <c r="HV271" s="12"/>
      <c r="HW271" s="12"/>
      <c r="HX271" s="12"/>
      <c r="HY271" s="12"/>
      <c r="HZ271" s="12"/>
      <c r="IA271" s="12"/>
    </row>
    <row r="272" spans="1:235" s="203" customFormat="1" ht="22.5">
      <c r="A272" s="177">
        <v>42</v>
      </c>
      <c r="B272" s="196" t="s">
        <v>1120</v>
      </c>
      <c r="C272" s="196">
        <v>2001</v>
      </c>
      <c r="D272" s="196" t="s">
        <v>1121</v>
      </c>
      <c r="E272" s="198" t="s">
        <v>1122</v>
      </c>
      <c r="F272" s="196" t="s">
        <v>199</v>
      </c>
      <c r="G272" s="196">
        <v>47</v>
      </c>
      <c r="H272" s="196" t="s">
        <v>1931</v>
      </c>
      <c r="I272" s="196" t="s">
        <v>1938</v>
      </c>
      <c r="J272" s="196" t="s">
        <v>187</v>
      </c>
      <c r="K272" s="196" t="s">
        <v>197</v>
      </c>
      <c r="L272" s="196" t="s">
        <v>197</v>
      </c>
      <c r="M272" s="198" t="s">
        <v>1343</v>
      </c>
      <c r="N272" s="196" t="s">
        <v>1343</v>
      </c>
      <c r="O272" s="196" t="s">
        <v>1343</v>
      </c>
      <c r="P272" s="196" t="s">
        <v>1123</v>
      </c>
      <c r="Q272" s="196" t="s">
        <v>197</v>
      </c>
      <c r="R272" s="196" t="s">
        <v>197</v>
      </c>
      <c r="S272" s="196" t="s">
        <v>197</v>
      </c>
      <c r="T272" s="198" t="s">
        <v>197</v>
      </c>
      <c r="U272" s="196" t="s">
        <v>1980</v>
      </c>
      <c r="V272" s="196" t="s">
        <v>1975</v>
      </c>
      <c r="W272" s="196" t="s">
        <v>953</v>
      </c>
      <c r="X272" s="196">
        <f>140-123</f>
        <v>17</v>
      </c>
      <c r="Y272" s="196" t="s">
        <v>953</v>
      </c>
      <c r="Z272" s="201">
        <f>X272/48</f>
        <v>0.35416666666666669</v>
      </c>
      <c r="AA272" s="196">
        <f>X271</f>
        <v>10</v>
      </c>
      <c r="AB272" s="196">
        <f>X272</f>
        <v>17</v>
      </c>
      <c r="AC272" s="198" t="s">
        <v>1343</v>
      </c>
      <c r="AD272" s="196" t="s">
        <v>1343</v>
      </c>
      <c r="AE272" s="196" t="s">
        <v>1343</v>
      </c>
      <c r="AF272" s="196" t="s">
        <v>1343</v>
      </c>
      <c r="AG272" s="198" t="s">
        <v>1343</v>
      </c>
      <c r="AH272" s="196" t="s">
        <v>1124</v>
      </c>
      <c r="AI272" s="196" t="s">
        <v>1125</v>
      </c>
      <c r="AJ272" s="196" t="s">
        <v>936</v>
      </c>
      <c r="AK272" s="196" t="s">
        <v>187</v>
      </c>
      <c r="AL272" s="198" t="s">
        <v>186</v>
      </c>
      <c r="AM272" s="196" t="s">
        <v>185</v>
      </c>
      <c r="AN272" s="198" t="s">
        <v>1126</v>
      </c>
      <c r="AO272" s="178"/>
      <c r="AP272" s="178"/>
      <c r="AQ272" s="178"/>
      <c r="AR272" s="178"/>
      <c r="AS272" s="178"/>
      <c r="AT272" s="178"/>
      <c r="AU272" s="178"/>
      <c r="AV272" s="178"/>
      <c r="AW272" s="178"/>
      <c r="AX272" s="178"/>
      <c r="AY272" s="178"/>
      <c r="AZ272" s="178"/>
      <c r="BA272" s="178"/>
      <c r="BB272" s="178"/>
      <c r="BC272" s="178"/>
      <c r="BD272" s="178"/>
      <c r="BE272" s="178"/>
      <c r="BF272" s="178"/>
      <c r="BG272" s="178"/>
      <c r="BH272" s="178"/>
      <c r="BI272" s="178"/>
      <c r="BJ272" s="178"/>
      <c r="BK272" s="178"/>
      <c r="BL272" s="178"/>
      <c r="BM272" s="178"/>
      <c r="BN272" s="178"/>
      <c r="BO272" s="178"/>
      <c r="BP272" s="178"/>
      <c r="BQ272" s="178"/>
      <c r="BR272" s="178"/>
      <c r="BS272" s="178"/>
      <c r="BT272" s="178"/>
      <c r="BU272" s="178"/>
      <c r="BV272" s="178"/>
      <c r="BW272" s="178"/>
      <c r="BX272" s="178"/>
      <c r="BY272" s="178"/>
      <c r="BZ272" s="178"/>
      <c r="CA272" s="178"/>
      <c r="CB272" s="178"/>
      <c r="CC272" s="178"/>
      <c r="CD272" s="178"/>
      <c r="CE272" s="178"/>
      <c r="CF272" s="178"/>
      <c r="CG272" s="178"/>
      <c r="CH272" s="178"/>
      <c r="CI272" s="178"/>
      <c r="CJ272" s="178"/>
      <c r="CK272" s="178"/>
      <c r="CL272" s="178"/>
      <c r="CM272" s="178"/>
      <c r="CN272" s="178"/>
      <c r="CO272" s="178"/>
      <c r="CP272" s="178"/>
      <c r="CQ272" s="178"/>
      <c r="CR272" s="178"/>
      <c r="CS272" s="178"/>
      <c r="CT272" s="178"/>
      <c r="CU272" s="178"/>
      <c r="CV272" s="178"/>
      <c r="CW272" s="178"/>
      <c r="CX272" s="178"/>
      <c r="CY272" s="178"/>
      <c r="CZ272" s="178"/>
      <c r="DA272" s="178"/>
      <c r="DB272" s="178"/>
      <c r="DC272" s="178"/>
      <c r="DD272" s="178"/>
      <c r="DE272" s="178"/>
      <c r="DF272" s="178"/>
      <c r="DG272" s="178"/>
      <c r="DH272" s="178"/>
      <c r="DI272" s="178"/>
      <c r="DJ272" s="178"/>
      <c r="DK272" s="178"/>
      <c r="DL272" s="178"/>
    </row>
    <row r="273" spans="1:235" s="178" customFormat="1">
      <c r="A273" s="79"/>
      <c r="B273" s="179"/>
      <c r="C273" s="179"/>
      <c r="D273" s="179"/>
      <c r="E273" s="204"/>
      <c r="F273" s="179"/>
      <c r="G273" s="179"/>
      <c r="H273" s="179"/>
      <c r="I273" s="179"/>
      <c r="J273" s="179"/>
      <c r="K273" s="179"/>
      <c r="L273" s="179"/>
      <c r="M273" s="204"/>
      <c r="N273" s="179"/>
      <c r="O273" s="179"/>
      <c r="P273" s="179"/>
      <c r="Q273" s="179"/>
      <c r="R273" s="179"/>
      <c r="S273" s="179"/>
      <c r="T273" s="204"/>
      <c r="U273" s="179"/>
      <c r="V273" s="179"/>
      <c r="W273" s="179"/>
      <c r="X273" s="179"/>
      <c r="Y273" s="179"/>
      <c r="Z273" s="218"/>
      <c r="AA273" s="179"/>
      <c r="AB273" s="179"/>
      <c r="AC273" s="204"/>
      <c r="AD273" s="179"/>
      <c r="AE273" s="179"/>
      <c r="AF273" s="179"/>
      <c r="AG273" s="204"/>
      <c r="AH273" s="179"/>
      <c r="AI273" s="179"/>
      <c r="AJ273" s="179"/>
      <c r="AK273" s="179"/>
      <c r="AL273" s="204"/>
      <c r="AM273" s="179"/>
      <c r="AN273" s="204"/>
    </row>
    <row r="274" spans="1:235" s="178" customFormat="1">
      <c r="A274" s="65"/>
      <c r="B274" s="12"/>
      <c r="C274" s="12"/>
      <c r="D274" s="12"/>
      <c r="E274" s="204"/>
      <c r="F274" s="30"/>
      <c r="G274" s="30"/>
      <c r="H274" s="30"/>
      <c r="I274" s="30"/>
      <c r="J274" s="30"/>
      <c r="K274" s="30"/>
      <c r="L274" s="30"/>
      <c r="M274" s="204"/>
      <c r="N274" s="30"/>
      <c r="O274" s="30"/>
      <c r="P274" s="30"/>
      <c r="Q274" s="30"/>
      <c r="R274" s="30"/>
      <c r="S274" s="30"/>
      <c r="T274" s="204"/>
      <c r="U274" s="30"/>
      <c r="V274" s="30" t="s">
        <v>1947</v>
      </c>
      <c r="W274" s="30" t="s">
        <v>762</v>
      </c>
      <c r="X274" s="30">
        <f>98-96</f>
        <v>2</v>
      </c>
      <c r="Y274" s="30" t="s">
        <v>762</v>
      </c>
      <c r="Z274" s="207">
        <f>X274/3</f>
        <v>0.66666666666666663</v>
      </c>
      <c r="AA274" s="179"/>
      <c r="AB274" s="179"/>
      <c r="AC274" s="204"/>
      <c r="AD274" s="30"/>
      <c r="AE274" s="30"/>
      <c r="AF274" s="30"/>
      <c r="AG274" s="204"/>
      <c r="AJ274" s="30"/>
      <c r="AK274" s="30"/>
      <c r="AL274" s="204"/>
      <c r="AM274" s="179"/>
      <c r="AN274" s="204"/>
      <c r="HB274" s="12"/>
      <c r="HC274" s="12"/>
      <c r="HD274" s="12"/>
      <c r="HE274" s="12"/>
      <c r="HF274" s="12"/>
      <c r="HG274" s="12"/>
      <c r="HH274" s="12"/>
      <c r="HI274" s="12"/>
      <c r="HJ274" s="12"/>
      <c r="HK274" s="12"/>
      <c r="HL274" s="12"/>
      <c r="HM274" s="12"/>
      <c r="HN274" s="12"/>
      <c r="HO274" s="12"/>
      <c r="HP274" s="12"/>
      <c r="HQ274" s="12"/>
      <c r="HR274" s="12"/>
      <c r="HS274" s="12"/>
      <c r="HT274" s="12"/>
      <c r="HU274" s="12"/>
      <c r="HV274" s="12"/>
      <c r="HW274" s="12"/>
      <c r="HX274" s="12"/>
      <c r="HY274" s="12"/>
      <c r="HZ274" s="12"/>
      <c r="IA274" s="12"/>
    </row>
    <row r="275" spans="1:235" s="178" customFormat="1">
      <c r="A275" s="65"/>
      <c r="B275" s="12"/>
      <c r="C275" s="12"/>
      <c r="D275" s="12"/>
      <c r="E275" s="204"/>
      <c r="F275" s="30"/>
      <c r="G275" s="30"/>
      <c r="H275" s="30"/>
      <c r="I275" s="30"/>
      <c r="J275" s="30"/>
      <c r="K275" s="30"/>
      <c r="L275" s="30"/>
      <c r="M275" s="204"/>
      <c r="N275" s="30"/>
      <c r="O275" s="30"/>
      <c r="P275" s="30"/>
      <c r="Q275" s="30"/>
      <c r="R275" s="30"/>
      <c r="S275" s="30"/>
      <c r="T275" s="204"/>
      <c r="U275" s="30"/>
      <c r="V275" s="30" t="s">
        <v>1966</v>
      </c>
      <c r="W275" s="30" t="s">
        <v>1086</v>
      </c>
      <c r="X275" s="30">
        <f>106-96</f>
        <v>10</v>
      </c>
      <c r="Y275" s="30" t="s">
        <v>1086</v>
      </c>
      <c r="Z275" s="207">
        <f>X275/12</f>
        <v>0.83333333333333337</v>
      </c>
      <c r="AA275" s="179"/>
      <c r="AB275" s="179"/>
      <c r="AC275" s="204"/>
      <c r="AD275" s="30"/>
      <c r="AE275" s="30"/>
      <c r="AF275" s="30"/>
      <c r="AG275" s="204"/>
      <c r="AJ275" s="30"/>
      <c r="AK275" s="30"/>
      <c r="AL275" s="204"/>
      <c r="AM275" s="179"/>
      <c r="AN275" s="204"/>
      <c r="HB275" s="12"/>
      <c r="HC275" s="12"/>
      <c r="HD275" s="12"/>
      <c r="HE275" s="12"/>
      <c r="HF275" s="12"/>
      <c r="HG275" s="12"/>
      <c r="HH275" s="12"/>
      <c r="HI275" s="12"/>
      <c r="HJ275" s="12"/>
      <c r="HK275" s="12"/>
      <c r="HL275" s="12"/>
      <c r="HM275" s="12"/>
      <c r="HN275" s="12"/>
      <c r="HO275" s="12"/>
      <c r="HP275" s="12"/>
      <c r="HQ275" s="12"/>
      <c r="HR275" s="12"/>
      <c r="HS275" s="12"/>
      <c r="HT275" s="12"/>
      <c r="HU275" s="12"/>
      <c r="HV275" s="12"/>
      <c r="HW275" s="12"/>
      <c r="HX275" s="12"/>
      <c r="HY275" s="12"/>
      <c r="HZ275" s="12"/>
      <c r="IA275" s="12"/>
    </row>
    <row r="276" spans="1:235" s="178" customFormat="1">
      <c r="A276" s="65"/>
      <c r="B276" s="12"/>
      <c r="C276" s="12"/>
      <c r="D276" s="12"/>
      <c r="E276" s="204"/>
      <c r="F276" s="30"/>
      <c r="G276" s="30"/>
      <c r="H276" s="30"/>
      <c r="I276" s="30"/>
      <c r="J276" s="30"/>
      <c r="K276" s="30"/>
      <c r="L276" s="30"/>
      <c r="M276" s="204"/>
      <c r="N276" s="30"/>
      <c r="O276" s="30"/>
      <c r="P276" s="30"/>
      <c r="Q276" s="30"/>
      <c r="R276" s="30"/>
      <c r="S276" s="30"/>
      <c r="T276" s="204"/>
      <c r="U276" s="30"/>
      <c r="V276" s="30" t="s">
        <v>1974</v>
      </c>
      <c r="W276" s="30" t="s">
        <v>1127</v>
      </c>
      <c r="X276" s="30">
        <f>120-96</f>
        <v>24</v>
      </c>
      <c r="Y276" s="30" t="s">
        <v>1127</v>
      </c>
      <c r="Z276" s="207">
        <f>X276/19</f>
        <v>1.263157894736842</v>
      </c>
      <c r="AA276" s="179"/>
      <c r="AB276" s="179"/>
      <c r="AC276" s="204"/>
      <c r="AD276" s="30"/>
      <c r="AE276" s="30"/>
      <c r="AF276" s="30"/>
      <c r="AG276" s="204"/>
      <c r="AJ276" s="30"/>
      <c r="AK276" s="30"/>
      <c r="AL276" s="204"/>
      <c r="AM276" s="179"/>
      <c r="AN276" s="204"/>
      <c r="HB276" s="12"/>
      <c r="HC276" s="12"/>
      <c r="HD276" s="12"/>
      <c r="HE276" s="12"/>
      <c r="HF276" s="12"/>
      <c r="HG276" s="12"/>
      <c r="HH276" s="12"/>
      <c r="HI276" s="12"/>
      <c r="HJ276" s="12"/>
      <c r="HK276" s="12"/>
      <c r="HL276" s="12"/>
      <c r="HM276" s="12"/>
      <c r="HN276" s="12"/>
      <c r="HO276" s="12"/>
      <c r="HP276" s="12"/>
      <c r="HQ276" s="12"/>
      <c r="HR276" s="12"/>
      <c r="HS276" s="12"/>
      <c r="HT276" s="12"/>
      <c r="HU276" s="12"/>
      <c r="HV276" s="12"/>
      <c r="HW276" s="12"/>
      <c r="HX276" s="12"/>
      <c r="HY276" s="12"/>
      <c r="HZ276" s="12"/>
      <c r="IA276" s="12"/>
    </row>
    <row r="277" spans="1:235" s="178" customFormat="1">
      <c r="A277" s="65"/>
      <c r="B277" s="12"/>
      <c r="C277" s="12"/>
      <c r="D277" s="12"/>
      <c r="E277" s="204"/>
      <c r="F277" s="30"/>
      <c r="G277" s="30"/>
      <c r="H277" s="30"/>
      <c r="I277" s="30"/>
      <c r="J277" s="30"/>
      <c r="K277" s="30"/>
      <c r="L277" s="30"/>
      <c r="M277" s="204"/>
      <c r="N277" s="30"/>
      <c r="O277" s="30"/>
      <c r="P277" s="30"/>
      <c r="Q277" s="30"/>
      <c r="R277" s="30"/>
      <c r="S277" s="30"/>
      <c r="T277" s="204"/>
      <c r="U277" s="30"/>
      <c r="V277" s="30" t="s">
        <v>1959</v>
      </c>
      <c r="W277" s="30" t="s">
        <v>1128</v>
      </c>
      <c r="X277" s="30">
        <f>125-96</f>
        <v>29</v>
      </c>
      <c r="Y277" s="30" t="s">
        <v>1128</v>
      </c>
      <c r="Z277" s="207">
        <f>X277/27</f>
        <v>1.0740740740740742</v>
      </c>
      <c r="AA277" s="179"/>
      <c r="AB277" s="179"/>
      <c r="AC277" s="204"/>
      <c r="AD277" s="30"/>
      <c r="AE277" s="30"/>
      <c r="AF277" s="30"/>
      <c r="AG277" s="204"/>
      <c r="AI277" s="179" t="s">
        <v>1263</v>
      </c>
      <c r="AJ277" s="30"/>
      <c r="AK277" s="30"/>
      <c r="AL277" s="204"/>
      <c r="AM277" s="179"/>
      <c r="AN277" s="204"/>
      <c r="HB277" s="12"/>
      <c r="HC277" s="12"/>
      <c r="HD277" s="12"/>
      <c r="HE277" s="12"/>
      <c r="HF277" s="12"/>
      <c r="HG277" s="12"/>
      <c r="HH277" s="12"/>
      <c r="HI277" s="12"/>
      <c r="HJ277" s="12"/>
      <c r="HK277" s="12"/>
      <c r="HL277" s="12"/>
      <c r="HM277" s="12"/>
      <c r="HN277" s="12"/>
      <c r="HO277" s="12"/>
      <c r="HP277" s="12"/>
      <c r="HQ277" s="12"/>
      <c r="HR277" s="12"/>
      <c r="HS277" s="12"/>
      <c r="HT277" s="12"/>
      <c r="HU277" s="12"/>
      <c r="HV277" s="12"/>
      <c r="HW277" s="12"/>
      <c r="HX277" s="12"/>
      <c r="HY277" s="12"/>
      <c r="HZ277" s="12"/>
      <c r="IA277" s="12"/>
    </row>
    <row r="278" spans="1:235" s="178" customFormat="1" ht="22.5">
      <c r="A278" s="65"/>
      <c r="B278" s="12"/>
      <c r="C278" s="12"/>
      <c r="D278" s="12"/>
      <c r="E278" s="204"/>
      <c r="F278" s="30"/>
      <c r="G278" s="30"/>
      <c r="H278" s="30"/>
      <c r="I278" s="30"/>
      <c r="J278" s="30"/>
      <c r="K278" s="30"/>
      <c r="L278" s="30"/>
      <c r="M278" s="204"/>
      <c r="N278" s="30"/>
      <c r="O278" s="30"/>
      <c r="P278" s="179" t="s">
        <v>1129</v>
      </c>
      <c r="Q278" s="30"/>
      <c r="R278" s="30"/>
      <c r="S278" s="30"/>
      <c r="T278" s="204"/>
      <c r="U278" s="30"/>
      <c r="V278" s="30" t="s">
        <v>1986</v>
      </c>
      <c r="W278" s="30" t="s">
        <v>1130</v>
      </c>
      <c r="X278" s="30">
        <f>126-96</f>
        <v>30</v>
      </c>
      <c r="Y278" s="30" t="s">
        <v>1130</v>
      </c>
      <c r="Z278" s="207">
        <f>X278/36</f>
        <v>0.83333333333333337</v>
      </c>
      <c r="AA278" s="179"/>
      <c r="AB278" s="179"/>
      <c r="AC278" s="204"/>
      <c r="AD278" s="30"/>
      <c r="AE278" s="30"/>
      <c r="AF278" s="30"/>
      <c r="AG278" s="204"/>
      <c r="AI278" s="179" t="s">
        <v>1131</v>
      </c>
      <c r="AJ278" s="30" t="s">
        <v>1265</v>
      </c>
      <c r="AK278" s="30"/>
      <c r="AL278" s="204"/>
      <c r="AM278" s="179"/>
      <c r="AN278" s="204"/>
      <c r="HB278" s="12"/>
      <c r="HC278" s="12"/>
      <c r="HD278" s="12"/>
      <c r="HE278" s="12"/>
      <c r="HF278" s="12"/>
      <c r="HG278" s="12"/>
      <c r="HH278" s="12"/>
      <c r="HI278" s="12"/>
      <c r="HJ278" s="12"/>
      <c r="HK278" s="12"/>
      <c r="HL278" s="12"/>
      <c r="HM278" s="12"/>
      <c r="HN278" s="12"/>
      <c r="HO278" s="12"/>
      <c r="HP278" s="12"/>
      <c r="HQ278" s="12"/>
      <c r="HR278" s="12"/>
      <c r="HS278" s="12"/>
      <c r="HT278" s="12"/>
      <c r="HU278" s="12"/>
      <c r="HV278" s="12"/>
      <c r="HW278" s="12"/>
      <c r="HX278" s="12"/>
      <c r="HY278" s="12"/>
      <c r="HZ278" s="12"/>
      <c r="IA278" s="12"/>
    </row>
    <row r="279" spans="1:235" s="178" customFormat="1" ht="22.5">
      <c r="A279" s="65"/>
      <c r="B279" s="12"/>
      <c r="C279" s="12"/>
      <c r="D279" s="12"/>
      <c r="E279" s="204" t="s">
        <v>1132</v>
      </c>
      <c r="F279" s="30"/>
      <c r="G279" s="30"/>
      <c r="H279" s="30"/>
      <c r="I279" s="30"/>
      <c r="J279" s="30"/>
      <c r="K279" s="30"/>
      <c r="L279" s="30"/>
      <c r="M279" s="204"/>
      <c r="N279" s="30"/>
      <c r="O279" s="30"/>
      <c r="P279" s="179" t="s">
        <v>1133</v>
      </c>
      <c r="Q279" s="30"/>
      <c r="R279" s="30"/>
      <c r="S279" s="30"/>
      <c r="T279" s="204"/>
      <c r="U279" s="30"/>
      <c r="V279" s="30" t="s">
        <v>1978</v>
      </c>
      <c r="W279" s="30" t="s">
        <v>1134</v>
      </c>
      <c r="X279" s="30">
        <f>127-96</f>
        <v>31</v>
      </c>
      <c r="Y279" s="30" t="s">
        <v>1134</v>
      </c>
      <c r="Z279" s="207">
        <f>X279/53</f>
        <v>0.58490566037735847</v>
      </c>
      <c r="AA279" s="179" t="s">
        <v>1944</v>
      </c>
      <c r="AB279" s="179" t="s">
        <v>1944</v>
      </c>
      <c r="AC279" s="204"/>
      <c r="AD279" s="30" t="s">
        <v>1135</v>
      </c>
      <c r="AE279" s="30" t="s">
        <v>191</v>
      </c>
      <c r="AF279" s="30"/>
      <c r="AG279" s="204"/>
      <c r="AI279" s="179" t="s">
        <v>1136</v>
      </c>
      <c r="AJ279" s="30" t="s">
        <v>1267</v>
      </c>
      <c r="AK279" s="30"/>
      <c r="AL279" s="204"/>
      <c r="AM279" s="179"/>
      <c r="AN279" s="204"/>
      <c r="HB279" s="12"/>
      <c r="HC279" s="12"/>
      <c r="HD279" s="12"/>
      <c r="HE279" s="12"/>
      <c r="HF279" s="12"/>
      <c r="HG279" s="12"/>
      <c r="HH279" s="12"/>
      <c r="HI279" s="12"/>
      <c r="HJ279" s="12"/>
      <c r="HK279" s="12"/>
      <c r="HL279" s="12"/>
      <c r="HM279" s="12"/>
      <c r="HN279" s="12"/>
      <c r="HO279" s="12"/>
      <c r="HP279" s="12"/>
      <c r="HQ279" s="12"/>
      <c r="HR279" s="12"/>
      <c r="HS279" s="12"/>
      <c r="HT279" s="12"/>
      <c r="HU279" s="12"/>
      <c r="HV279" s="12"/>
      <c r="HW279" s="12"/>
      <c r="HX279" s="12"/>
      <c r="HY279" s="12"/>
      <c r="HZ279" s="12"/>
      <c r="IA279" s="12"/>
    </row>
    <row r="280" spans="1:235" s="203" customFormat="1" ht="22.5">
      <c r="A280" s="177">
        <v>43</v>
      </c>
      <c r="B280" s="196" t="s">
        <v>1137</v>
      </c>
      <c r="C280" s="196">
        <v>2001</v>
      </c>
      <c r="D280" s="196" t="s">
        <v>201</v>
      </c>
      <c r="E280" s="198" t="s">
        <v>1138</v>
      </c>
      <c r="F280" s="196" t="s">
        <v>230</v>
      </c>
      <c r="G280" s="196">
        <v>69</v>
      </c>
      <c r="H280" s="196" t="s">
        <v>1932</v>
      </c>
      <c r="I280" s="196" t="s">
        <v>197</v>
      </c>
      <c r="J280" s="196" t="s">
        <v>197</v>
      </c>
      <c r="K280" s="196" t="s">
        <v>197</v>
      </c>
      <c r="L280" s="196" t="s">
        <v>197</v>
      </c>
      <c r="M280" s="198" t="s">
        <v>1343</v>
      </c>
      <c r="N280" s="196" t="s">
        <v>197</v>
      </c>
      <c r="O280" s="196" t="s">
        <v>1343</v>
      </c>
      <c r="P280" s="196" t="s">
        <v>1139</v>
      </c>
      <c r="Q280" s="196" t="s">
        <v>187</v>
      </c>
      <c r="R280" s="196" t="s">
        <v>197</v>
      </c>
      <c r="S280" s="196" t="s">
        <v>1140</v>
      </c>
      <c r="T280" s="198" t="s">
        <v>197</v>
      </c>
      <c r="U280" s="196" t="s">
        <v>1084</v>
      </c>
      <c r="V280" s="196" t="s">
        <v>2012</v>
      </c>
      <c r="W280" s="196" t="s">
        <v>1141</v>
      </c>
      <c r="X280" s="196">
        <f>125-96</f>
        <v>29</v>
      </c>
      <c r="Y280" s="196" t="s">
        <v>1141</v>
      </c>
      <c r="Z280" s="201">
        <f>X280/62</f>
        <v>0.46774193548387094</v>
      </c>
      <c r="AA280" s="196">
        <f>X277</f>
        <v>29</v>
      </c>
      <c r="AB280" s="196">
        <f>X279</f>
        <v>31</v>
      </c>
      <c r="AC280" s="198" t="s">
        <v>1343</v>
      </c>
      <c r="AD280" s="196" t="s">
        <v>32</v>
      </c>
      <c r="AE280" s="196" t="s">
        <v>191</v>
      </c>
      <c r="AF280" s="196" t="s">
        <v>1343</v>
      </c>
      <c r="AG280" s="198" t="s">
        <v>1343</v>
      </c>
      <c r="AH280" s="196" t="s">
        <v>5</v>
      </c>
      <c r="AI280" s="196" t="s">
        <v>1264</v>
      </c>
      <c r="AJ280" s="196" t="s">
        <v>1266</v>
      </c>
      <c r="AK280" s="196" t="s">
        <v>187</v>
      </c>
      <c r="AL280" s="198" t="s">
        <v>186</v>
      </c>
      <c r="AM280" s="196" t="s">
        <v>185</v>
      </c>
      <c r="AN280" s="198" t="s">
        <v>1268</v>
      </c>
      <c r="AO280" s="178"/>
      <c r="AP280" s="178"/>
      <c r="AQ280" s="178"/>
      <c r="AR280" s="178"/>
      <c r="AS280" s="178"/>
      <c r="AT280" s="178"/>
      <c r="AU280" s="178"/>
      <c r="AV280" s="178"/>
      <c r="AW280" s="178"/>
      <c r="AX280" s="178"/>
      <c r="AY280" s="178"/>
      <c r="AZ280" s="178"/>
      <c r="BA280" s="178"/>
      <c r="BB280" s="178"/>
      <c r="BC280" s="178"/>
      <c r="BD280" s="178"/>
      <c r="BE280" s="178"/>
      <c r="BF280" s="178"/>
      <c r="BG280" s="178"/>
      <c r="BH280" s="178"/>
      <c r="BI280" s="178"/>
      <c r="BJ280" s="178"/>
      <c r="BK280" s="178"/>
      <c r="BL280" s="178"/>
      <c r="BM280" s="178"/>
      <c r="BN280" s="178"/>
      <c r="BO280" s="178"/>
      <c r="BP280" s="178"/>
      <c r="BQ280" s="178"/>
      <c r="BR280" s="178"/>
      <c r="BS280" s="178"/>
      <c r="BT280" s="178"/>
      <c r="BU280" s="178"/>
      <c r="BV280" s="178"/>
      <c r="BW280" s="178"/>
      <c r="BX280" s="178"/>
      <c r="BY280" s="178"/>
      <c r="BZ280" s="178"/>
      <c r="CA280" s="178"/>
      <c r="CB280" s="178"/>
      <c r="CC280" s="178"/>
      <c r="CD280" s="178"/>
      <c r="CE280" s="178"/>
      <c r="CF280" s="178"/>
      <c r="CG280" s="178"/>
      <c r="CH280" s="178"/>
      <c r="CI280" s="178"/>
      <c r="CJ280" s="178"/>
      <c r="CK280" s="178"/>
      <c r="CL280" s="178"/>
      <c r="CM280" s="178"/>
      <c r="CN280" s="178"/>
      <c r="CO280" s="178"/>
      <c r="CP280" s="178"/>
      <c r="CQ280" s="178"/>
      <c r="CR280" s="178"/>
      <c r="CS280" s="178"/>
      <c r="CT280" s="178"/>
      <c r="CU280" s="178"/>
      <c r="CV280" s="178"/>
      <c r="CW280" s="178"/>
      <c r="CX280" s="178"/>
      <c r="CY280" s="178"/>
      <c r="CZ280" s="178"/>
      <c r="DA280" s="178"/>
      <c r="DB280" s="178"/>
      <c r="DC280" s="178"/>
      <c r="DD280" s="178"/>
      <c r="DE280" s="178"/>
      <c r="DF280" s="178"/>
      <c r="DG280" s="178"/>
      <c r="DH280" s="178"/>
      <c r="DI280" s="178"/>
      <c r="DJ280" s="178"/>
      <c r="DK280" s="178"/>
      <c r="DL280" s="178"/>
    </row>
    <row r="282" spans="1:235" s="178" customFormat="1">
      <c r="A282" s="65"/>
      <c r="B282" s="12"/>
      <c r="C282" s="12"/>
      <c r="D282" s="12"/>
      <c r="E282" s="204"/>
      <c r="F282" s="30"/>
      <c r="G282" s="30"/>
      <c r="H282" s="30"/>
      <c r="I282" s="30"/>
      <c r="J282" s="30"/>
      <c r="K282" s="30"/>
      <c r="L282" s="30"/>
      <c r="M282" s="204"/>
      <c r="N282" s="30"/>
      <c r="O282" s="30"/>
      <c r="P282" s="30" t="s">
        <v>1142</v>
      </c>
      <c r="Q282" s="30"/>
      <c r="R282" s="30"/>
      <c r="S282" s="30"/>
      <c r="T282" s="204"/>
      <c r="U282" s="30"/>
      <c r="V282" s="30"/>
      <c r="W282" s="30"/>
      <c r="X282" s="30"/>
      <c r="Y282" s="30"/>
      <c r="Z282" s="30"/>
      <c r="AA282" s="179"/>
      <c r="AB282" s="179"/>
      <c r="AC282" s="204"/>
      <c r="AD282" s="30"/>
      <c r="AE282" s="30"/>
      <c r="AF282" s="30"/>
      <c r="AG282" s="204"/>
      <c r="AJ282" s="30"/>
      <c r="AK282" s="30"/>
      <c r="AL282" s="204"/>
      <c r="AM282" s="179"/>
      <c r="AN282" s="204"/>
      <c r="HB282" s="12"/>
      <c r="HC282" s="12"/>
      <c r="HD282" s="12"/>
      <c r="HE282" s="12"/>
      <c r="HF282" s="12"/>
      <c r="HG282" s="12"/>
      <c r="HH282" s="12"/>
      <c r="HI282" s="12"/>
      <c r="HJ282" s="12"/>
      <c r="HK282" s="12"/>
      <c r="HL282" s="12"/>
      <c r="HM282" s="12"/>
      <c r="HN282" s="12"/>
      <c r="HO282" s="12"/>
      <c r="HP282" s="12"/>
      <c r="HQ282" s="12"/>
      <c r="HR282" s="12"/>
      <c r="HS282" s="12"/>
      <c r="HT282" s="12"/>
      <c r="HU282" s="12"/>
      <c r="HV282" s="12"/>
      <c r="HW282" s="12"/>
      <c r="HX282" s="12"/>
      <c r="HY282" s="12"/>
      <c r="HZ282" s="12"/>
      <c r="IA282" s="12"/>
    </row>
    <row r="283" spans="1:235" s="178" customFormat="1" ht="22.5">
      <c r="A283" s="65"/>
      <c r="B283" s="12"/>
      <c r="C283" s="12"/>
      <c r="D283" s="12"/>
      <c r="E283" s="204" t="s">
        <v>1143</v>
      </c>
      <c r="F283" s="30"/>
      <c r="G283" s="30"/>
      <c r="H283" s="30"/>
      <c r="I283" s="30"/>
      <c r="J283" s="30"/>
      <c r="K283" s="30"/>
      <c r="L283" s="30"/>
      <c r="M283" s="204"/>
      <c r="N283" s="30"/>
      <c r="O283" s="30"/>
      <c r="P283" s="30" t="s">
        <v>1144</v>
      </c>
      <c r="Q283" s="30"/>
      <c r="R283" s="30"/>
      <c r="S283" s="30"/>
      <c r="T283" s="204"/>
      <c r="U283" s="30"/>
      <c r="V283" s="30" t="s">
        <v>1982</v>
      </c>
      <c r="W283" s="30" t="s">
        <v>1058</v>
      </c>
      <c r="X283" s="30">
        <f>113-102</f>
        <v>11</v>
      </c>
      <c r="Y283" s="30" t="s">
        <v>1058</v>
      </c>
      <c r="Z283" s="207">
        <f>X283/24</f>
        <v>0.45833333333333331</v>
      </c>
      <c r="AA283" s="179"/>
      <c r="AB283" s="179"/>
      <c r="AC283" s="204"/>
      <c r="AD283" s="30" t="s">
        <v>1145</v>
      </c>
      <c r="AE283" s="30" t="s">
        <v>588</v>
      </c>
      <c r="AF283" s="30" t="s">
        <v>1343</v>
      </c>
      <c r="AG283" s="204" t="s">
        <v>1343</v>
      </c>
      <c r="AI283" s="179" t="s">
        <v>1146</v>
      </c>
      <c r="AJ283" s="30" t="s">
        <v>1147</v>
      </c>
      <c r="AK283" s="30"/>
      <c r="AL283" s="204"/>
      <c r="AM283" s="179"/>
      <c r="AN283" s="204" t="s">
        <v>1148</v>
      </c>
      <c r="HB283" s="12"/>
      <c r="HC283" s="12"/>
      <c r="HD283" s="12"/>
      <c r="HE283" s="12"/>
      <c r="HF283" s="12"/>
      <c r="HG283" s="12"/>
      <c r="HH283" s="12"/>
      <c r="HI283" s="12"/>
      <c r="HJ283" s="12"/>
      <c r="HK283" s="12"/>
      <c r="HL283" s="12"/>
      <c r="HM283" s="12"/>
      <c r="HN283" s="12"/>
      <c r="HO283" s="12"/>
      <c r="HP283" s="12"/>
      <c r="HQ283" s="12"/>
      <c r="HR283" s="12"/>
      <c r="HS283" s="12"/>
      <c r="HT283" s="12"/>
      <c r="HU283" s="12"/>
      <c r="HV283" s="12"/>
      <c r="HW283" s="12"/>
      <c r="HX283" s="12"/>
      <c r="HY283" s="12"/>
      <c r="HZ283" s="12"/>
      <c r="IA283" s="12"/>
    </row>
    <row r="284" spans="1:235" s="203" customFormat="1" ht="22.5">
      <c r="A284" s="177">
        <v>44</v>
      </c>
      <c r="B284" s="196" t="s">
        <v>1149</v>
      </c>
      <c r="C284" s="196">
        <v>1998</v>
      </c>
      <c r="D284" s="196" t="s">
        <v>201</v>
      </c>
      <c r="E284" s="198" t="s">
        <v>1150</v>
      </c>
      <c r="F284" s="196" t="s">
        <v>230</v>
      </c>
      <c r="G284" s="196">
        <v>22</v>
      </c>
      <c r="H284" s="196" t="s">
        <v>1933</v>
      </c>
      <c r="I284" s="196" t="s">
        <v>197</v>
      </c>
      <c r="J284" s="196" t="s">
        <v>197</v>
      </c>
      <c r="K284" s="196" t="s">
        <v>197</v>
      </c>
      <c r="L284" s="196" t="s">
        <v>197</v>
      </c>
      <c r="M284" s="198" t="s">
        <v>1343</v>
      </c>
      <c r="N284" s="196" t="s">
        <v>1343</v>
      </c>
      <c r="O284" s="196" t="s">
        <v>1343</v>
      </c>
      <c r="P284" s="196" t="s">
        <v>1151</v>
      </c>
      <c r="Q284" s="196" t="s">
        <v>1343</v>
      </c>
      <c r="R284" s="196" t="s">
        <v>197</v>
      </c>
      <c r="S284" s="196" t="s">
        <v>197</v>
      </c>
      <c r="T284" s="198" t="s">
        <v>197</v>
      </c>
      <c r="U284" s="196" t="s">
        <v>2013</v>
      </c>
      <c r="V284" s="196" t="s">
        <v>1980</v>
      </c>
      <c r="W284" s="196" t="s">
        <v>953</v>
      </c>
      <c r="X284" s="196">
        <f>123-102</f>
        <v>21</v>
      </c>
      <c r="Y284" s="196" t="s">
        <v>953</v>
      </c>
      <c r="Z284" s="201">
        <f>X284/48</f>
        <v>0.4375</v>
      </c>
      <c r="AA284" s="196">
        <f>X283</f>
        <v>11</v>
      </c>
      <c r="AB284" s="196">
        <f>X284</f>
        <v>21</v>
      </c>
      <c r="AC284" s="198" t="s">
        <v>1343</v>
      </c>
      <c r="AD284" s="196" t="s">
        <v>32</v>
      </c>
      <c r="AE284" s="196" t="s">
        <v>191</v>
      </c>
      <c r="AF284" s="196" t="s">
        <v>1343</v>
      </c>
      <c r="AG284" s="198" t="s">
        <v>1343</v>
      </c>
      <c r="AH284" s="196" t="s">
        <v>1152</v>
      </c>
      <c r="AI284" s="196" t="s">
        <v>1153</v>
      </c>
      <c r="AJ284" s="196" t="s">
        <v>1154</v>
      </c>
      <c r="AK284" s="196" t="s">
        <v>187</v>
      </c>
      <c r="AL284" s="198" t="s">
        <v>186</v>
      </c>
      <c r="AM284" s="196" t="s">
        <v>185</v>
      </c>
      <c r="AN284" s="198" t="s">
        <v>1155</v>
      </c>
      <c r="AO284" s="178"/>
      <c r="AP284" s="178"/>
      <c r="AQ284" s="178"/>
      <c r="AR284" s="178"/>
      <c r="AS284" s="178"/>
      <c r="AT284" s="178"/>
      <c r="AU284" s="178"/>
      <c r="AV284" s="178"/>
      <c r="AW284" s="178"/>
      <c r="AX284" s="178"/>
      <c r="AY284" s="178"/>
      <c r="AZ284" s="178"/>
      <c r="BA284" s="178"/>
      <c r="BB284" s="178"/>
      <c r="BC284" s="178"/>
      <c r="BD284" s="178"/>
      <c r="BE284" s="178"/>
      <c r="BF284" s="178"/>
      <c r="BG284" s="178"/>
      <c r="BH284" s="178"/>
      <c r="BI284" s="178"/>
      <c r="BJ284" s="178"/>
      <c r="BK284" s="178"/>
      <c r="BL284" s="178"/>
      <c r="BM284" s="178"/>
      <c r="BN284" s="178"/>
      <c r="BO284" s="178"/>
      <c r="BP284" s="178"/>
      <c r="BQ284" s="178"/>
      <c r="BR284" s="178"/>
      <c r="BS284" s="178"/>
      <c r="BT284" s="178"/>
      <c r="BU284" s="178"/>
      <c r="BV284" s="178"/>
      <c r="BW284" s="178"/>
      <c r="BX284" s="178"/>
      <c r="BY284" s="178"/>
      <c r="BZ284" s="178"/>
      <c r="CA284" s="178"/>
      <c r="CB284" s="178"/>
      <c r="CC284" s="178"/>
      <c r="CD284" s="178"/>
      <c r="CE284" s="178"/>
      <c r="CF284" s="178"/>
      <c r="CG284" s="178"/>
      <c r="CH284" s="178"/>
      <c r="CI284" s="178"/>
      <c r="CJ284" s="178"/>
      <c r="CK284" s="178"/>
      <c r="CL284" s="178"/>
      <c r="CM284" s="178"/>
      <c r="CN284" s="178"/>
      <c r="CO284" s="178"/>
      <c r="CP284" s="178"/>
      <c r="CQ284" s="178"/>
      <c r="CR284" s="178"/>
      <c r="CS284" s="178"/>
      <c r="CT284" s="178"/>
      <c r="CU284" s="178"/>
      <c r="CV284" s="178"/>
      <c r="CW284" s="178"/>
      <c r="CX284" s="178"/>
      <c r="CY284" s="178"/>
      <c r="CZ284" s="178"/>
      <c r="DA284" s="178"/>
      <c r="DB284" s="178"/>
      <c r="DC284" s="178"/>
      <c r="DD284" s="178"/>
      <c r="DE284" s="178"/>
      <c r="DF284" s="178"/>
      <c r="DG284" s="178"/>
      <c r="DH284" s="178"/>
      <c r="DI284" s="178"/>
      <c r="DJ284" s="178"/>
      <c r="DK284" s="178"/>
      <c r="DL284" s="178"/>
    </row>
    <row r="286" spans="1:235" s="178" customFormat="1">
      <c r="A286" s="65"/>
      <c r="B286" s="12"/>
      <c r="C286" s="12"/>
      <c r="D286" s="12"/>
      <c r="E286" s="204"/>
      <c r="F286" s="30"/>
      <c r="G286" s="30"/>
      <c r="H286" s="30"/>
      <c r="I286" s="30"/>
      <c r="J286" s="30"/>
      <c r="K286" s="30"/>
      <c r="L286" s="30"/>
      <c r="M286" s="204"/>
      <c r="N286" s="30"/>
      <c r="O286" s="30"/>
      <c r="P286" s="30"/>
      <c r="Q286" s="30"/>
      <c r="R286" s="30"/>
      <c r="S286" s="30"/>
      <c r="T286" s="204"/>
      <c r="U286" s="30"/>
      <c r="V286" s="30"/>
      <c r="W286" s="30"/>
      <c r="X286" s="30"/>
      <c r="Y286" s="30"/>
      <c r="Z286" s="30"/>
      <c r="AA286" s="179"/>
      <c r="AB286" s="179"/>
      <c r="AC286" s="204"/>
      <c r="AD286" s="30"/>
      <c r="AE286" s="30"/>
      <c r="AF286" s="30"/>
      <c r="AG286" s="204"/>
      <c r="AJ286" s="30"/>
      <c r="AK286" s="30"/>
      <c r="AL286" s="204"/>
      <c r="AM286" s="179"/>
      <c r="AN286" s="204"/>
      <c r="HB286" s="12"/>
      <c r="HC286" s="12"/>
      <c r="HD286" s="12"/>
      <c r="HE286" s="12"/>
      <c r="HF286" s="12"/>
      <c r="HG286" s="12"/>
      <c r="HH286" s="12"/>
      <c r="HI286" s="12"/>
      <c r="HJ286" s="12"/>
      <c r="HK286" s="12"/>
      <c r="HL286" s="12"/>
      <c r="HM286" s="12"/>
      <c r="HN286" s="12"/>
      <c r="HO286" s="12"/>
      <c r="HP286" s="12"/>
      <c r="HQ286" s="12"/>
      <c r="HR286" s="12"/>
      <c r="HS286" s="12"/>
      <c r="HT286" s="12"/>
      <c r="HU286" s="12"/>
      <c r="HV286" s="12"/>
      <c r="HW286" s="12"/>
      <c r="HX286" s="12"/>
      <c r="HY286" s="12"/>
      <c r="HZ286" s="12"/>
      <c r="IA286" s="12"/>
    </row>
    <row r="287" spans="1:235" s="178" customFormat="1">
      <c r="A287" s="65"/>
      <c r="B287" s="12"/>
      <c r="C287" s="12"/>
      <c r="D287" s="12"/>
      <c r="E287" s="204" t="s">
        <v>1156</v>
      </c>
      <c r="F287" s="30"/>
      <c r="G287" s="30"/>
      <c r="H287" s="30"/>
      <c r="I287" s="30"/>
      <c r="J287" s="30"/>
      <c r="K287" s="30"/>
      <c r="L287" s="30"/>
      <c r="M287" s="204"/>
      <c r="N287" s="30"/>
      <c r="O287" s="30"/>
      <c r="P287" s="30"/>
      <c r="Q287" s="30"/>
      <c r="R287" s="30"/>
      <c r="S287" s="30"/>
      <c r="T287" s="204"/>
      <c r="U287" s="30"/>
      <c r="V287" s="30"/>
      <c r="W287" s="30"/>
      <c r="X287" s="30"/>
      <c r="Y287" s="30"/>
      <c r="Z287" s="30"/>
      <c r="AA287" s="179"/>
      <c r="AB287" s="179"/>
      <c r="AC287" s="204"/>
      <c r="AD287" s="30"/>
      <c r="AE287" s="30"/>
      <c r="AF287" s="30"/>
      <c r="AG287" s="204"/>
      <c r="AJ287" s="30"/>
      <c r="AK287" s="30"/>
      <c r="AL287" s="204" t="s">
        <v>186</v>
      </c>
      <c r="AM287" s="179"/>
      <c r="AN287" s="204"/>
      <c r="HB287" s="12"/>
      <c r="HC287" s="12"/>
      <c r="HD287" s="12"/>
      <c r="HE287" s="12"/>
      <c r="HF287" s="12"/>
      <c r="HG287" s="12"/>
      <c r="HH287" s="12"/>
      <c r="HI287" s="12"/>
      <c r="HJ287" s="12"/>
      <c r="HK287" s="12"/>
      <c r="HL287" s="12"/>
      <c r="HM287" s="12"/>
      <c r="HN287" s="12"/>
      <c r="HO287" s="12"/>
      <c r="HP287" s="12"/>
      <c r="HQ287" s="12"/>
      <c r="HR287" s="12"/>
      <c r="HS287" s="12"/>
      <c r="HT287" s="12"/>
      <c r="HU287" s="12"/>
      <c r="HV287" s="12"/>
      <c r="HW287" s="12"/>
      <c r="HX287" s="12"/>
      <c r="HY287" s="12"/>
      <c r="HZ287" s="12"/>
      <c r="IA287" s="12"/>
    </row>
    <row r="288" spans="1:235" s="203" customFormat="1" ht="56.25">
      <c r="A288" s="177">
        <v>45</v>
      </c>
      <c r="B288" s="196" t="s">
        <v>1157</v>
      </c>
      <c r="C288" s="196">
        <v>2008</v>
      </c>
      <c r="D288" s="196" t="s">
        <v>201</v>
      </c>
      <c r="E288" s="198" t="s">
        <v>1158</v>
      </c>
      <c r="F288" s="196" t="s">
        <v>199</v>
      </c>
      <c r="G288" s="196">
        <v>58</v>
      </c>
      <c r="H288" s="196" t="s">
        <v>1343</v>
      </c>
      <c r="I288" s="196" t="s">
        <v>187</v>
      </c>
      <c r="J288" s="196" t="s">
        <v>187</v>
      </c>
      <c r="K288" s="196" t="s">
        <v>229</v>
      </c>
      <c r="L288" s="196" t="s">
        <v>197</v>
      </c>
      <c r="M288" s="198" t="s">
        <v>588</v>
      </c>
      <c r="N288" s="196" t="s">
        <v>1343</v>
      </c>
      <c r="O288" s="196" t="s">
        <v>1343</v>
      </c>
      <c r="P288" s="196" t="s">
        <v>1258</v>
      </c>
      <c r="Q288" s="196" t="s">
        <v>1343</v>
      </c>
      <c r="R288" s="196" t="s">
        <v>197</v>
      </c>
      <c r="S288" s="196" t="s">
        <v>187</v>
      </c>
      <c r="T288" s="198" t="s">
        <v>1257</v>
      </c>
      <c r="U288" s="196" t="s">
        <v>1969</v>
      </c>
      <c r="V288" s="196" t="s">
        <v>1963</v>
      </c>
      <c r="W288" s="196" t="s">
        <v>1058</v>
      </c>
      <c r="X288" s="196">
        <f>130-114</f>
        <v>16</v>
      </c>
      <c r="Y288" s="196" t="s">
        <v>1058</v>
      </c>
      <c r="Z288" s="201">
        <f>X288/24</f>
        <v>0.66666666666666663</v>
      </c>
      <c r="AA288" s="196">
        <f>X288</f>
        <v>16</v>
      </c>
      <c r="AB288" s="196" t="s">
        <v>1343</v>
      </c>
      <c r="AC288" s="198" t="s">
        <v>1343</v>
      </c>
      <c r="AD288" s="196" t="s">
        <v>1159</v>
      </c>
      <c r="AE288" s="196" t="s">
        <v>191</v>
      </c>
      <c r="AF288" s="196" t="s">
        <v>1343</v>
      </c>
      <c r="AG288" s="198" t="s">
        <v>1343</v>
      </c>
      <c r="AH288" s="196" t="s">
        <v>1343</v>
      </c>
      <c r="AI288" s="196" t="s">
        <v>1260</v>
      </c>
      <c r="AJ288" s="196" t="s">
        <v>1259</v>
      </c>
      <c r="AK288" s="196" t="s">
        <v>187</v>
      </c>
      <c r="AL288" s="198" t="s">
        <v>219</v>
      </c>
      <c r="AM288" s="196" t="s">
        <v>1261</v>
      </c>
      <c r="AN288" s="196" t="s">
        <v>1262</v>
      </c>
      <c r="AO288" s="178"/>
      <c r="AP288" s="178"/>
      <c r="AQ288" s="178"/>
      <c r="AR288" s="178"/>
      <c r="AS288" s="178"/>
      <c r="AT288" s="178"/>
      <c r="AU288" s="178"/>
      <c r="AV288" s="178"/>
      <c r="AW288" s="178"/>
      <c r="AX288" s="178"/>
      <c r="AY288" s="178"/>
      <c r="AZ288" s="178"/>
      <c r="BA288" s="178"/>
      <c r="BB288" s="178"/>
      <c r="BC288" s="178"/>
      <c r="BD288" s="178"/>
      <c r="BE288" s="178"/>
      <c r="BF288" s="178"/>
      <c r="BG288" s="178"/>
      <c r="BH288" s="178"/>
      <c r="BI288" s="178"/>
      <c r="BJ288" s="178"/>
      <c r="BK288" s="178"/>
      <c r="BL288" s="178"/>
      <c r="BM288" s="178"/>
      <c r="BN288" s="178"/>
      <c r="BO288" s="178"/>
      <c r="BP288" s="178"/>
      <c r="BQ288" s="178"/>
      <c r="BR288" s="178"/>
      <c r="BS288" s="178"/>
      <c r="BT288" s="178"/>
      <c r="BU288" s="178"/>
      <c r="BV288" s="178"/>
      <c r="BW288" s="178"/>
      <c r="BX288" s="178"/>
      <c r="BY288" s="178"/>
      <c r="BZ288" s="178"/>
      <c r="CA288" s="178"/>
      <c r="CB288" s="178"/>
      <c r="CC288" s="178"/>
      <c r="CD288" s="178"/>
      <c r="CE288" s="178"/>
      <c r="CF288" s="178"/>
      <c r="CG288" s="178"/>
      <c r="CH288" s="178"/>
      <c r="CI288" s="178"/>
      <c r="CJ288" s="178"/>
      <c r="CK288" s="178"/>
      <c r="CL288" s="178"/>
      <c r="CM288" s="178"/>
      <c r="CN288" s="178"/>
      <c r="CO288" s="178"/>
      <c r="CP288" s="178"/>
      <c r="CQ288" s="178"/>
      <c r="CR288" s="178"/>
      <c r="CS288" s="178"/>
      <c r="CT288" s="178"/>
      <c r="CU288" s="178"/>
      <c r="CV288" s="178"/>
      <c r="CW288" s="178"/>
      <c r="CX288" s="178"/>
      <c r="CY288" s="178"/>
      <c r="CZ288" s="178"/>
      <c r="DA288" s="178"/>
      <c r="DB288" s="178"/>
      <c r="DC288" s="178"/>
      <c r="DD288" s="178"/>
      <c r="DE288" s="178"/>
      <c r="DF288" s="178"/>
      <c r="DG288" s="178"/>
      <c r="DH288" s="178"/>
      <c r="DI288" s="178"/>
      <c r="DJ288" s="178"/>
      <c r="DK288" s="178"/>
      <c r="DL288" s="178"/>
    </row>
    <row r="290" spans="1:235" s="178" customFormat="1">
      <c r="A290" s="65"/>
      <c r="B290" s="12"/>
      <c r="C290" s="12"/>
      <c r="D290" s="12"/>
      <c r="E290" s="204"/>
      <c r="F290" s="30"/>
      <c r="G290" s="30"/>
      <c r="H290" s="30"/>
      <c r="I290" s="30"/>
      <c r="J290" s="30"/>
      <c r="K290" s="30"/>
      <c r="L290" s="30"/>
      <c r="M290" s="204"/>
      <c r="N290" s="30"/>
      <c r="O290" s="30"/>
      <c r="P290" s="30" t="s">
        <v>1160</v>
      </c>
      <c r="Q290" s="30"/>
      <c r="R290" s="30"/>
      <c r="S290" s="30"/>
      <c r="T290" s="204"/>
      <c r="U290" s="30"/>
      <c r="V290" s="30" t="s">
        <v>1969</v>
      </c>
      <c r="W290" s="30" t="s">
        <v>1161</v>
      </c>
      <c r="X290" s="30">
        <f>114-103</f>
        <v>11</v>
      </c>
      <c r="Y290" s="30" t="s">
        <v>1161</v>
      </c>
      <c r="Z290" s="207">
        <f>X290/16</f>
        <v>0.6875</v>
      </c>
      <c r="AA290" s="179"/>
      <c r="AB290" s="179"/>
      <c r="AC290" s="204"/>
      <c r="AD290" s="30"/>
      <c r="AE290" s="30"/>
      <c r="AF290" s="30"/>
      <c r="AG290" s="204"/>
      <c r="AJ290" s="30"/>
      <c r="AK290" s="30"/>
      <c r="AL290" s="204"/>
      <c r="AM290" s="179"/>
      <c r="AN290" s="204"/>
      <c r="HB290" s="12"/>
      <c r="HC290" s="12"/>
      <c r="HD290" s="12"/>
      <c r="HE290" s="12"/>
      <c r="HF290" s="12"/>
      <c r="HG290" s="12"/>
      <c r="HH290" s="12"/>
      <c r="HI290" s="12"/>
      <c r="HJ290" s="12"/>
      <c r="HK290" s="12"/>
      <c r="HL290" s="12"/>
      <c r="HM290" s="12"/>
      <c r="HN290" s="12"/>
      <c r="HO290" s="12"/>
      <c r="HP290" s="12"/>
      <c r="HQ290" s="12"/>
      <c r="HR290" s="12"/>
      <c r="HS290" s="12"/>
      <c r="HT290" s="12"/>
      <c r="HU290" s="12"/>
      <c r="HV290" s="12"/>
      <c r="HW290" s="12"/>
      <c r="HX290" s="12"/>
      <c r="HY290" s="12"/>
      <c r="HZ290" s="12"/>
      <c r="IA290" s="12"/>
    </row>
    <row r="291" spans="1:235" s="178" customFormat="1">
      <c r="A291" s="65"/>
      <c r="B291" s="12"/>
      <c r="C291" s="12"/>
      <c r="D291" s="12"/>
      <c r="E291" s="204"/>
      <c r="F291" s="30"/>
      <c r="G291" s="30"/>
      <c r="H291" s="30"/>
      <c r="I291" s="30"/>
      <c r="J291" s="30"/>
      <c r="K291" s="30"/>
      <c r="L291" s="30"/>
      <c r="M291" s="204"/>
      <c r="N291" s="30"/>
      <c r="O291" s="30"/>
      <c r="P291" s="30" t="s">
        <v>1162</v>
      </c>
      <c r="Q291" s="30"/>
      <c r="R291" s="30"/>
      <c r="S291" s="30"/>
      <c r="T291" s="204"/>
      <c r="U291" s="30"/>
      <c r="V291" s="179" t="s">
        <v>1983</v>
      </c>
      <c r="W291" s="179" t="s">
        <v>1163</v>
      </c>
      <c r="X291" s="30">
        <f>119-103</f>
        <v>16</v>
      </c>
      <c r="Y291" s="30" t="s">
        <v>1163</v>
      </c>
      <c r="Z291" s="207">
        <f>X291/28</f>
        <v>0.5714285714285714</v>
      </c>
      <c r="AA291" s="179"/>
      <c r="AB291" s="179"/>
      <c r="AC291" s="204"/>
      <c r="AD291" s="30"/>
      <c r="AE291" s="30"/>
      <c r="AF291" s="30"/>
      <c r="AG291" s="204"/>
      <c r="AI291" s="178" t="s">
        <v>1164</v>
      </c>
      <c r="AJ291" s="30" t="s">
        <v>1165</v>
      </c>
      <c r="AK291" s="30"/>
      <c r="AL291" s="204"/>
      <c r="AM291" s="179"/>
      <c r="AN291" s="204" t="s">
        <v>1166</v>
      </c>
      <c r="HB291" s="12"/>
      <c r="HC291" s="12"/>
      <c r="HD291" s="12"/>
      <c r="HE291" s="12"/>
      <c r="HF291" s="12"/>
      <c r="HG291" s="12"/>
      <c r="HH291" s="12"/>
      <c r="HI291" s="12"/>
      <c r="HJ291" s="12"/>
      <c r="HK291" s="12"/>
      <c r="HL291" s="12"/>
      <c r="HM291" s="12"/>
      <c r="HN291" s="12"/>
      <c r="HO291" s="12"/>
      <c r="HP291" s="12"/>
      <c r="HQ291" s="12"/>
      <c r="HR291" s="12"/>
      <c r="HS291" s="12"/>
      <c r="HT291" s="12"/>
      <c r="HU291" s="12"/>
      <c r="HV291" s="12"/>
      <c r="HW291" s="12"/>
      <c r="HX291" s="12"/>
      <c r="HY291" s="12"/>
      <c r="HZ291" s="12"/>
      <c r="IA291" s="12"/>
    </row>
    <row r="292" spans="1:235" s="232" customFormat="1" ht="22.5">
      <c r="A292" s="79"/>
      <c r="B292" s="178"/>
      <c r="C292" s="178"/>
      <c r="D292" s="178"/>
      <c r="E292" s="204"/>
      <c r="F292" s="209" t="s">
        <v>230</v>
      </c>
      <c r="G292" s="209">
        <v>6</v>
      </c>
      <c r="H292" s="209" t="s">
        <v>1343</v>
      </c>
      <c r="I292" s="209" t="s">
        <v>197</v>
      </c>
      <c r="J292" s="209" t="s">
        <v>197</v>
      </c>
      <c r="K292" s="209" t="s">
        <v>197</v>
      </c>
      <c r="L292" s="209" t="s">
        <v>197</v>
      </c>
      <c r="M292" s="210" t="s">
        <v>1343</v>
      </c>
      <c r="N292" s="209" t="s">
        <v>197</v>
      </c>
      <c r="O292" s="209" t="s">
        <v>197</v>
      </c>
      <c r="P292" s="209" t="s">
        <v>1167</v>
      </c>
      <c r="Q292" s="209" t="s">
        <v>197</v>
      </c>
      <c r="R292" s="209" t="s">
        <v>197</v>
      </c>
      <c r="S292" s="209" t="s">
        <v>197</v>
      </c>
      <c r="T292" s="210" t="s">
        <v>197</v>
      </c>
      <c r="U292" s="209" t="s">
        <v>1952</v>
      </c>
      <c r="V292" s="209" t="s">
        <v>1997</v>
      </c>
      <c r="W292" s="209" t="s">
        <v>1168</v>
      </c>
      <c r="X292" s="209">
        <f>145-103</f>
        <v>42</v>
      </c>
      <c r="Y292" s="209" t="s">
        <v>1168</v>
      </c>
      <c r="Z292" s="212">
        <f>X292/40</f>
        <v>1.05</v>
      </c>
      <c r="AA292" s="209" t="s">
        <v>1343</v>
      </c>
      <c r="AB292" s="209" t="s">
        <v>1343</v>
      </c>
      <c r="AC292" s="210" t="s">
        <v>1343</v>
      </c>
      <c r="AD292" s="209" t="s">
        <v>1343</v>
      </c>
      <c r="AE292" s="209" t="s">
        <v>1343</v>
      </c>
      <c r="AF292" s="209" t="s">
        <v>1343</v>
      </c>
      <c r="AG292" s="210" t="s">
        <v>1343</v>
      </c>
      <c r="AH292" s="209" t="s">
        <v>1343</v>
      </c>
      <c r="AI292" s="232" t="s">
        <v>1169</v>
      </c>
      <c r="AJ292" s="209" t="s">
        <v>1170</v>
      </c>
      <c r="AK292" s="209" t="s">
        <v>187</v>
      </c>
      <c r="AL292" s="210" t="s">
        <v>186</v>
      </c>
      <c r="AM292" s="209" t="s">
        <v>187</v>
      </c>
      <c r="AN292" s="210" t="s">
        <v>1171</v>
      </c>
      <c r="AO292" s="178"/>
      <c r="AP292" s="178"/>
      <c r="AQ292" s="178"/>
      <c r="AR292" s="178"/>
      <c r="AS292" s="178"/>
      <c r="AT292" s="178"/>
      <c r="AU292" s="178"/>
      <c r="AV292" s="178"/>
      <c r="AW292" s="178"/>
      <c r="AX292" s="178"/>
      <c r="AY292" s="178"/>
      <c r="AZ292" s="178"/>
      <c r="BA292" s="178"/>
      <c r="BB292" s="178"/>
      <c r="BC292" s="178"/>
      <c r="BD292" s="178"/>
      <c r="BE292" s="178"/>
      <c r="BF292" s="178"/>
      <c r="BG292" s="178"/>
      <c r="BH292" s="178"/>
      <c r="BI292" s="178"/>
      <c r="BJ292" s="178"/>
      <c r="BK292" s="178"/>
      <c r="BL292" s="178"/>
      <c r="BM292" s="178"/>
      <c r="BN292" s="178"/>
      <c r="BO292" s="178"/>
      <c r="BP292" s="178"/>
      <c r="BQ292" s="178"/>
      <c r="BR292" s="178"/>
      <c r="BS292" s="178"/>
      <c r="BT292" s="178"/>
      <c r="BU292" s="178"/>
      <c r="BV292" s="178"/>
      <c r="BW292" s="178"/>
      <c r="BX292" s="178"/>
      <c r="BY292" s="178"/>
      <c r="BZ292" s="178"/>
      <c r="CA292" s="178"/>
      <c r="CB292" s="178"/>
      <c r="CC292" s="178"/>
      <c r="CD292" s="178"/>
      <c r="CE292" s="178"/>
      <c r="CF292" s="178"/>
      <c r="CG292" s="178"/>
      <c r="CH292" s="178"/>
      <c r="CI292" s="178"/>
      <c r="CJ292" s="178"/>
      <c r="CK292" s="178"/>
      <c r="CL292" s="178"/>
      <c r="CM292" s="178"/>
      <c r="CN292" s="178"/>
      <c r="CO292" s="178"/>
      <c r="CP292" s="178"/>
      <c r="CQ292" s="178"/>
      <c r="CR292" s="178"/>
      <c r="CS292" s="178"/>
      <c r="CT292" s="178"/>
      <c r="CU292" s="178"/>
      <c r="CV292" s="178"/>
      <c r="CW292" s="178"/>
      <c r="CX292" s="178"/>
      <c r="CY292" s="178"/>
      <c r="CZ292" s="178"/>
      <c r="DA292" s="178"/>
      <c r="DB292" s="178"/>
      <c r="DC292" s="178"/>
      <c r="DD292" s="178"/>
      <c r="DE292" s="178"/>
      <c r="DF292" s="178"/>
      <c r="DG292" s="178"/>
      <c r="DH292" s="178"/>
      <c r="DI292" s="178"/>
      <c r="DJ292" s="178"/>
      <c r="DK292" s="178"/>
      <c r="DL292" s="178"/>
    </row>
    <row r="294" spans="1:235" s="178" customFormat="1">
      <c r="A294" s="65"/>
      <c r="B294" s="12"/>
      <c r="C294" s="12"/>
      <c r="D294" s="12"/>
      <c r="E294" s="204"/>
      <c r="F294" s="30"/>
      <c r="G294" s="30"/>
      <c r="H294" s="30"/>
      <c r="I294" s="30"/>
      <c r="J294" s="30"/>
      <c r="K294" s="30"/>
      <c r="L294" s="30"/>
      <c r="M294" s="204"/>
      <c r="N294" s="30"/>
      <c r="O294" s="30"/>
      <c r="P294" s="30" t="s">
        <v>1172</v>
      </c>
      <c r="Q294" s="30"/>
      <c r="R294" s="30"/>
      <c r="S294" s="30"/>
      <c r="T294" s="204"/>
      <c r="U294" s="30"/>
      <c r="V294" s="30"/>
      <c r="W294" s="30"/>
      <c r="X294" s="30"/>
      <c r="Y294" s="30"/>
      <c r="Z294" s="30"/>
      <c r="AA294" s="179"/>
      <c r="AB294" s="179"/>
      <c r="AC294" s="204"/>
      <c r="AD294" s="30"/>
      <c r="AE294" s="30"/>
      <c r="AF294" s="30"/>
      <c r="AG294" s="204"/>
      <c r="AJ294" s="30"/>
      <c r="AK294" s="30"/>
      <c r="AL294" s="204"/>
      <c r="AM294" s="179"/>
      <c r="AN294" s="204"/>
      <c r="HB294" s="12"/>
      <c r="HC294" s="12"/>
      <c r="HD294" s="12"/>
      <c r="HE294" s="12"/>
      <c r="HF294" s="12"/>
      <c r="HG294" s="12"/>
      <c r="HH294" s="12"/>
      <c r="HI294" s="12"/>
      <c r="HJ294" s="12"/>
      <c r="HK294" s="12"/>
      <c r="HL294" s="12"/>
      <c r="HM294" s="12"/>
      <c r="HN294" s="12"/>
      <c r="HO294" s="12"/>
      <c r="HP294" s="12"/>
      <c r="HQ294" s="12"/>
      <c r="HR294" s="12"/>
      <c r="HS294" s="12"/>
      <c r="HT294" s="12"/>
      <c r="HU294" s="12"/>
      <c r="HV294" s="12"/>
      <c r="HW294" s="12"/>
      <c r="HX294" s="12"/>
      <c r="HY294" s="12"/>
      <c r="HZ294" s="12"/>
      <c r="IA294" s="12"/>
    </row>
    <row r="295" spans="1:235" s="178" customFormat="1" ht="22.5">
      <c r="A295" s="65"/>
      <c r="B295" s="12"/>
      <c r="C295" s="12"/>
      <c r="D295" s="12"/>
      <c r="E295" s="204"/>
      <c r="F295" s="30"/>
      <c r="G295" s="30"/>
      <c r="H295" s="30"/>
      <c r="I295" s="30"/>
      <c r="J295" s="30"/>
      <c r="K295" s="30"/>
      <c r="L295" s="30"/>
      <c r="M295" s="204"/>
      <c r="N295" s="30"/>
      <c r="O295" s="30"/>
      <c r="P295" s="30" t="s">
        <v>1173</v>
      </c>
      <c r="Q295" s="30"/>
      <c r="R295" s="30"/>
      <c r="S295" s="30"/>
      <c r="T295" s="204"/>
      <c r="U295" s="30"/>
      <c r="V295" s="30"/>
      <c r="W295" s="30"/>
      <c r="X295" s="30"/>
      <c r="Y295" s="30"/>
      <c r="Z295" s="30"/>
      <c r="AA295" s="179"/>
      <c r="AB295" s="179"/>
      <c r="AC295" s="204"/>
      <c r="AD295" s="30" t="s">
        <v>1174</v>
      </c>
      <c r="AE295" s="30" t="s">
        <v>191</v>
      </c>
      <c r="AF295" s="30" t="s">
        <v>1175</v>
      </c>
      <c r="AG295" s="204" t="s">
        <v>1176</v>
      </c>
      <c r="AJ295" s="30"/>
      <c r="AK295" s="30"/>
      <c r="AL295" s="204"/>
      <c r="AM295" s="179"/>
      <c r="AN295" s="204"/>
      <c r="HB295" s="12"/>
      <c r="HC295" s="12"/>
      <c r="HD295" s="12"/>
      <c r="HE295" s="12"/>
      <c r="HF295" s="12"/>
      <c r="HG295" s="12"/>
      <c r="HH295" s="12"/>
      <c r="HI295" s="12"/>
      <c r="HJ295" s="12"/>
      <c r="HK295" s="12"/>
      <c r="HL295" s="12"/>
      <c r="HM295" s="12"/>
      <c r="HN295" s="12"/>
      <c r="HO295" s="12"/>
      <c r="HP295" s="12"/>
      <c r="HQ295" s="12"/>
      <c r="HR295" s="12"/>
      <c r="HS295" s="12"/>
      <c r="HT295" s="12"/>
      <c r="HU295" s="12"/>
      <c r="HV295" s="12"/>
      <c r="HW295" s="12"/>
      <c r="HX295" s="12"/>
      <c r="HY295" s="12"/>
      <c r="HZ295" s="12"/>
      <c r="IA295" s="12"/>
    </row>
    <row r="296" spans="1:235" s="178" customFormat="1">
      <c r="A296" s="65"/>
      <c r="B296" s="12"/>
      <c r="C296" s="12"/>
      <c r="D296" s="12"/>
      <c r="E296" s="204"/>
      <c r="F296" s="30"/>
      <c r="G296" s="30"/>
      <c r="H296" s="30"/>
      <c r="I296" s="30"/>
      <c r="J296" s="30"/>
      <c r="K296" s="30"/>
      <c r="L296" s="30"/>
      <c r="M296" s="204"/>
      <c r="N296" s="30"/>
      <c r="O296" s="30"/>
      <c r="P296" s="30" t="s">
        <v>1177</v>
      </c>
      <c r="Q296" s="30"/>
      <c r="R296" s="30"/>
      <c r="S296" s="30"/>
      <c r="T296" s="204"/>
      <c r="U296" s="30"/>
      <c r="V296" s="30"/>
      <c r="W296" s="30"/>
      <c r="X296" s="30"/>
      <c r="Y296" s="30"/>
      <c r="Z296" s="30"/>
      <c r="AA296" s="179"/>
      <c r="AB296" s="179"/>
      <c r="AC296" s="204"/>
      <c r="AD296" s="30" t="s">
        <v>1178</v>
      </c>
      <c r="AE296" s="30" t="s">
        <v>191</v>
      </c>
      <c r="AF296" s="30" t="s">
        <v>1179</v>
      </c>
      <c r="AG296" s="204" t="s">
        <v>1176</v>
      </c>
      <c r="AJ296" s="30"/>
      <c r="AK296" s="30"/>
      <c r="AL296" s="204"/>
      <c r="AM296" s="179"/>
      <c r="AN296" s="204"/>
      <c r="HB296" s="12"/>
      <c r="HC296" s="12"/>
      <c r="HD296" s="12"/>
      <c r="HE296" s="12"/>
      <c r="HF296" s="12"/>
      <c r="HG296" s="12"/>
      <c r="HH296" s="12"/>
      <c r="HI296" s="12"/>
      <c r="HJ296" s="12"/>
      <c r="HK296" s="12"/>
      <c r="HL296" s="12"/>
      <c r="HM296" s="12"/>
      <c r="HN296" s="12"/>
      <c r="HO296" s="12"/>
      <c r="HP296" s="12"/>
      <c r="HQ296" s="12"/>
      <c r="HR296" s="12"/>
      <c r="HS296" s="12"/>
      <c r="HT296" s="12"/>
      <c r="HU296" s="12"/>
      <c r="HV296" s="12"/>
      <c r="HW296" s="12"/>
      <c r="HX296" s="12"/>
      <c r="HY296" s="12"/>
      <c r="HZ296" s="12"/>
      <c r="IA296" s="12"/>
    </row>
    <row r="297" spans="1:235" s="178" customFormat="1" ht="22.5">
      <c r="A297" s="65"/>
      <c r="B297" s="12"/>
      <c r="C297" s="12"/>
      <c r="D297" s="12"/>
      <c r="E297" s="204"/>
      <c r="F297" s="30"/>
      <c r="G297" s="30"/>
      <c r="H297" s="30"/>
      <c r="I297" s="30"/>
      <c r="J297" s="30"/>
      <c r="K297" s="30"/>
      <c r="L297" s="30"/>
      <c r="M297" s="204"/>
      <c r="N297" s="30"/>
      <c r="O297" s="30"/>
      <c r="P297" s="30" t="s">
        <v>1180</v>
      </c>
      <c r="Q297" s="30"/>
      <c r="R297" s="30"/>
      <c r="S297" s="30"/>
      <c r="T297" s="204"/>
      <c r="U297" s="30"/>
      <c r="V297" s="318" t="s">
        <v>1181</v>
      </c>
      <c r="W297" s="318"/>
      <c r="X297" s="318"/>
      <c r="Y297" s="30"/>
      <c r="Z297" s="30"/>
      <c r="AA297" s="179"/>
      <c r="AB297" s="179"/>
      <c r="AC297" s="179"/>
      <c r="AD297" s="193" t="s">
        <v>1182</v>
      </c>
      <c r="AE297" s="179" t="s">
        <v>191</v>
      </c>
      <c r="AF297" s="179" t="s">
        <v>1183</v>
      </c>
      <c r="AG297" s="204" t="s">
        <v>1343</v>
      </c>
      <c r="AJ297" s="30"/>
      <c r="AK297" s="30"/>
      <c r="AL297" s="204"/>
      <c r="AM297" s="179"/>
      <c r="AN297" s="204"/>
      <c r="HB297" s="12"/>
      <c r="HC297" s="12"/>
      <c r="HD297" s="12"/>
      <c r="HE297" s="12"/>
      <c r="HF297" s="12"/>
      <c r="HG297" s="12"/>
      <c r="HH297" s="12"/>
      <c r="HI297" s="12"/>
      <c r="HJ297" s="12"/>
      <c r="HK297" s="12"/>
      <c r="HL297" s="12"/>
      <c r="HM297" s="12"/>
      <c r="HN297" s="12"/>
      <c r="HO297" s="12"/>
      <c r="HP297" s="12"/>
      <c r="HQ297" s="12"/>
      <c r="HR297" s="12"/>
      <c r="HS297" s="12"/>
      <c r="HT297" s="12"/>
      <c r="HU297" s="12"/>
      <c r="HV297" s="12"/>
      <c r="HW297" s="12"/>
      <c r="HX297" s="12"/>
      <c r="HY297" s="12"/>
      <c r="HZ297" s="12"/>
      <c r="IA297" s="12"/>
    </row>
    <row r="298" spans="1:235" s="178" customFormat="1" ht="22.5">
      <c r="A298" s="65"/>
      <c r="B298" s="12"/>
      <c r="C298" s="12"/>
      <c r="D298" s="12"/>
      <c r="E298" s="204" t="s">
        <v>903</v>
      </c>
      <c r="F298" s="30"/>
      <c r="G298" s="30"/>
      <c r="H298" s="30"/>
      <c r="I298" s="30"/>
      <c r="J298" s="30"/>
      <c r="K298" s="30"/>
      <c r="L298" s="30"/>
      <c r="M298" s="204"/>
      <c r="N298" s="30"/>
      <c r="O298" s="30"/>
      <c r="P298" s="30" t="s">
        <v>1184</v>
      </c>
      <c r="Q298" s="30"/>
      <c r="R298" s="30"/>
      <c r="S298" s="30"/>
      <c r="T298" s="204" t="s">
        <v>1185</v>
      </c>
      <c r="U298" s="30"/>
      <c r="V298" s="30" t="s">
        <v>2014</v>
      </c>
      <c r="W298" s="30" t="s">
        <v>1186</v>
      </c>
      <c r="X298" s="30">
        <f>127-107</f>
        <v>20</v>
      </c>
      <c r="Y298" s="30" t="s">
        <v>1186</v>
      </c>
      <c r="Z298" s="207">
        <f>X298/17</f>
        <v>1.1764705882352942</v>
      </c>
      <c r="AA298" s="179"/>
      <c r="AB298" s="179"/>
      <c r="AC298" s="204"/>
      <c r="AD298" s="30" t="s">
        <v>1187</v>
      </c>
      <c r="AE298" s="30" t="s">
        <v>191</v>
      </c>
      <c r="AF298" s="30" t="s">
        <v>1188</v>
      </c>
      <c r="AG298" s="204" t="s">
        <v>1343</v>
      </c>
      <c r="AJ298" s="30" t="s">
        <v>1189</v>
      </c>
      <c r="AK298" s="30"/>
      <c r="AL298" s="204"/>
      <c r="AM298" s="179"/>
      <c r="AN298" s="204" t="s">
        <v>1190</v>
      </c>
      <c r="HB298" s="12"/>
      <c r="HC298" s="12"/>
      <c r="HD298" s="12"/>
      <c r="HE298" s="12"/>
      <c r="HF298" s="12"/>
      <c r="HG298" s="12"/>
      <c r="HH298" s="12"/>
      <c r="HI298" s="12"/>
      <c r="HJ298" s="12"/>
      <c r="HK298" s="12"/>
      <c r="HL298" s="12"/>
      <c r="HM298" s="12"/>
      <c r="HN298" s="12"/>
      <c r="HO298" s="12"/>
      <c r="HP298" s="12"/>
      <c r="HQ298" s="12"/>
      <c r="HR298" s="12"/>
      <c r="HS298" s="12"/>
      <c r="HT298" s="12"/>
      <c r="HU298" s="12"/>
      <c r="HV298" s="12"/>
      <c r="HW298" s="12"/>
      <c r="HX298" s="12"/>
      <c r="HY298" s="12"/>
      <c r="HZ298" s="12"/>
      <c r="IA298" s="12"/>
    </row>
    <row r="299" spans="1:235" s="203" customFormat="1" ht="22.5">
      <c r="A299" s="177">
        <v>46</v>
      </c>
      <c r="B299" s="196" t="s">
        <v>1191</v>
      </c>
      <c r="C299" s="196">
        <v>2000</v>
      </c>
      <c r="D299" s="196" t="s">
        <v>201</v>
      </c>
      <c r="E299" s="198" t="s">
        <v>1192</v>
      </c>
      <c r="F299" s="196" t="s">
        <v>1193</v>
      </c>
      <c r="G299" s="196">
        <v>39</v>
      </c>
      <c r="H299" s="196" t="s">
        <v>1343</v>
      </c>
      <c r="I299" s="196" t="s">
        <v>1343</v>
      </c>
      <c r="J299" s="196" t="s">
        <v>187</v>
      </c>
      <c r="K299" s="196" t="s">
        <v>1343</v>
      </c>
      <c r="L299" s="196" t="s">
        <v>197</v>
      </c>
      <c r="M299" s="198" t="s">
        <v>1343</v>
      </c>
      <c r="N299" s="196" t="s">
        <v>1343</v>
      </c>
      <c r="O299" s="196" t="s">
        <v>1343</v>
      </c>
      <c r="P299" s="196" t="s">
        <v>1194</v>
      </c>
      <c r="Q299" s="196" t="s">
        <v>1343</v>
      </c>
      <c r="R299" s="196" t="s">
        <v>197</v>
      </c>
      <c r="S299" s="196" t="s">
        <v>197</v>
      </c>
      <c r="T299" s="198" t="s">
        <v>1195</v>
      </c>
      <c r="U299" s="196" t="s">
        <v>2015</v>
      </c>
      <c r="V299" s="196" t="s">
        <v>2016</v>
      </c>
      <c r="W299" s="196" t="s">
        <v>1196</v>
      </c>
      <c r="X299" s="196">
        <f>134-107</f>
        <v>27</v>
      </c>
      <c r="Y299" s="196" t="s">
        <v>1196</v>
      </c>
      <c r="Z299" s="201">
        <f>X299/65</f>
        <v>0.41538461538461541</v>
      </c>
      <c r="AA299" s="196" t="s">
        <v>1343</v>
      </c>
      <c r="AB299" s="196" t="s">
        <v>1343</v>
      </c>
      <c r="AC299" s="198" t="s">
        <v>1343</v>
      </c>
      <c r="AD299" s="196" t="s">
        <v>1187</v>
      </c>
      <c r="AE299" s="196" t="s">
        <v>191</v>
      </c>
      <c r="AF299" s="196" t="s">
        <v>1197</v>
      </c>
      <c r="AG299" s="198" t="s">
        <v>1343</v>
      </c>
      <c r="AH299" s="196" t="s">
        <v>1343</v>
      </c>
      <c r="AI299" s="196" t="s">
        <v>1198</v>
      </c>
      <c r="AJ299" s="196" t="s">
        <v>1199</v>
      </c>
      <c r="AK299" s="196" t="s">
        <v>187</v>
      </c>
      <c r="AL299" s="198" t="s">
        <v>186</v>
      </c>
      <c r="AM299" s="196" t="s">
        <v>185</v>
      </c>
      <c r="AN299" s="198" t="s">
        <v>1200</v>
      </c>
      <c r="AO299" s="178"/>
      <c r="AP299" s="178"/>
      <c r="AQ299" s="178"/>
      <c r="AR299" s="178"/>
      <c r="AS299" s="178"/>
      <c r="AT299" s="178"/>
      <c r="AU299" s="178"/>
      <c r="AV299" s="178"/>
      <c r="AW299" s="178"/>
      <c r="AX299" s="178"/>
      <c r="AY299" s="178"/>
      <c r="AZ299" s="178"/>
      <c r="BA299" s="178"/>
      <c r="BB299" s="178"/>
      <c r="BC299" s="178"/>
      <c r="BD299" s="178"/>
      <c r="BE299" s="178"/>
      <c r="BF299" s="178"/>
      <c r="BG299" s="178"/>
      <c r="BH299" s="178"/>
      <c r="BI299" s="178"/>
      <c r="BJ299" s="178"/>
      <c r="BK299" s="178"/>
      <c r="BL299" s="178"/>
      <c r="BM299" s="178"/>
      <c r="BN299" s="178"/>
      <c r="BO299" s="178"/>
      <c r="BP299" s="178"/>
      <c r="BQ299" s="178"/>
      <c r="BR299" s="178"/>
      <c r="BS299" s="178"/>
      <c r="BT299" s="178"/>
      <c r="BU299" s="178"/>
      <c r="BV299" s="178"/>
      <c r="BW299" s="178"/>
      <c r="BX299" s="178"/>
      <c r="BY299" s="178"/>
      <c r="BZ299" s="178"/>
      <c r="CA299" s="178"/>
      <c r="CB299" s="178"/>
      <c r="CC299" s="178"/>
      <c r="CD299" s="178"/>
      <c r="CE299" s="178"/>
      <c r="CF299" s="178"/>
      <c r="CG299" s="178"/>
      <c r="CH299" s="178"/>
      <c r="CI299" s="178"/>
      <c r="CJ299" s="178"/>
      <c r="CK299" s="178"/>
      <c r="CL299" s="178"/>
      <c r="CM299" s="178"/>
      <c r="CN299" s="178"/>
      <c r="CO299" s="178"/>
      <c r="CP299" s="178"/>
      <c r="CQ299" s="178"/>
      <c r="CR299" s="178"/>
      <c r="CS299" s="178"/>
      <c r="CT299" s="178"/>
      <c r="CU299" s="178"/>
      <c r="CV299" s="178"/>
      <c r="CW299" s="178"/>
      <c r="CX299" s="178"/>
      <c r="CY299" s="178"/>
      <c r="CZ299" s="178"/>
      <c r="DA299" s="178"/>
      <c r="DB299" s="178"/>
      <c r="DC299" s="178"/>
      <c r="DD299" s="178"/>
      <c r="DE299" s="178"/>
      <c r="DF299" s="178"/>
      <c r="DG299" s="178"/>
      <c r="DH299" s="178"/>
      <c r="DI299" s="178"/>
      <c r="DJ299" s="178"/>
      <c r="DK299" s="178"/>
      <c r="DL299" s="178"/>
    </row>
    <row r="301" spans="1:235" s="178" customFormat="1" ht="22.5">
      <c r="A301" s="65"/>
      <c r="B301" s="12"/>
      <c r="C301" s="12"/>
      <c r="D301" s="12"/>
      <c r="E301" s="204"/>
      <c r="F301" s="30"/>
      <c r="G301" s="30"/>
      <c r="H301" s="30"/>
      <c r="I301" s="30"/>
      <c r="J301" s="30"/>
      <c r="K301" s="30"/>
      <c r="L301" s="30"/>
      <c r="M301" s="204"/>
      <c r="N301" s="30"/>
      <c r="O301" s="30"/>
      <c r="P301" s="30"/>
      <c r="Q301" s="30"/>
      <c r="R301" s="30"/>
      <c r="S301" s="30"/>
      <c r="T301" s="204"/>
      <c r="U301" s="30"/>
      <c r="V301" s="30"/>
      <c r="W301" s="30"/>
      <c r="X301" s="30"/>
      <c r="Y301" s="30"/>
      <c r="Z301" s="30"/>
      <c r="AA301" s="179"/>
      <c r="AB301" s="179"/>
      <c r="AC301" s="204"/>
      <c r="AD301" s="30"/>
      <c r="AE301" s="30"/>
      <c r="AF301" s="30"/>
      <c r="AG301" s="204"/>
      <c r="AI301" s="179" t="s">
        <v>1201</v>
      </c>
      <c r="AJ301" s="30" t="s">
        <v>1202</v>
      </c>
      <c r="AK301" s="30"/>
      <c r="AL301" s="204"/>
      <c r="AM301" s="179"/>
      <c r="AN301" s="204"/>
      <c r="HB301" s="12"/>
      <c r="HC301" s="12"/>
      <c r="HD301" s="12"/>
      <c r="HE301" s="12"/>
      <c r="HF301" s="12"/>
      <c r="HG301" s="12"/>
      <c r="HH301" s="12"/>
      <c r="HI301" s="12"/>
      <c r="HJ301" s="12"/>
      <c r="HK301" s="12"/>
      <c r="HL301" s="12"/>
      <c r="HM301" s="12"/>
      <c r="HN301" s="12"/>
      <c r="HO301" s="12"/>
      <c r="HP301" s="12"/>
      <c r="HQ301" s="12"/>
      <c r="HR301" s="12"/>
      <c r="HS301" s="12"/>
      <c r="HT301" s="12"/>
      <c r="HU301" s="12"/>
      <c r="HV301" s="12"/>
      <c r="HW301" s="12"/>
      <c r="HX301" s="12"/>
      <c r="HY301" s="12"/>
      <c r="HZ301" s="12"/>
      <c r="IA301" s="12"/>
    </row>
    <row r="302" spans="1:235" s="178" customFormat="1" ht="22.5">
      <c r="A302" s="65"/>
      <c r="B302" s="12"/>
      <c r="C302" s="12"/>
      <c r="D302" s="12"/>
      <c r="E302" s="204" t="s">
        <v>1203</v>
      </c>
      <c r="F302" s="30"/>
      <c r="G302" s="30"/>
      <c r="H302" s="30"/>
      <c r="I302" s="30"/>
      <c r="J302" s="30"/>
      <c r="K302" s="30"/>
      <c r="L302" s="30"/>
      <c r="M302" s="204"/>
      <c r="N302" s="30"/>
      <c r="O302" s="30"/>
      <c r="P302" s="30" t="s">
        <v>1204</v>
      </c>
      <c r="Q302" s="30"/>
      <c r="R302" s="30"/>
      <c r="S302" s="30"/>
      <c r="T302" s="204"/>
      <c r="U302" s="30"/>
      <c r="V302" s="30"/>
      <c r="W302" s="30"/>
      <c r="X302" s="30"/>
      <c r="Y302" s="30"/>
      <c r="Z302" s="30"/>
      <c r="AA302" s="179"/>
      <c r="AB302" s="179"/>
      <c r="AC302" s="204"/>
      <c r="AD302" s="30" t="s">
        <v>1205</v>
      </c>
      <c r="AE302" s="30" t="s">
        <v>191</v>
      </c>
      <c r="AF302" s="30" t="s">
        <v>1343</v>
      </c>
      <c r="AG302" s="204" t="s">
        <v>1343</v>
      </c>
      <c r="AI302" s="179" t="s">
        <v>1206</v>
      </c>
      <c r="AJ302" s="30" t="s">
        <v>1207</v>
      </c>
      <c r="AK302" s="30"/>
      <c r="AL302" s="204"/>
      <c r="AM302" s="179"/>
      <c r="AN302" s="204" t="s">
        <v>1208</v>
      </c>
      <c r="HB302" s="12"/>
      <c r="HC302" s="12"/>
      <c r="HD302" s="12"/>
      <c r="HE302" s="12"/>
      <c r="HF302" s="12"/>
      <c r="HG302" s="12"/>
      <c r="HH302" s="12"/>
      <c r="HI302" s="12"/>
      <c r="HJ302" s="12"/>
      <c r="HK302" s="12"/>
      <c r="HL302" s="12"/>
      <c r="HM302" s="12"/>
      <c r="HN302" s="12"/>
      <c r="HO302" s="12"/>
      <c r="HP302" s="12"/>
      <c r="HQ302" s="12"/>
      <c r="HR302" s="12"/>
      <c r="HS302" s="12"/>
      <c r="HT302" s="12"/>
      <c r="HU302" s="12"/>
      <c r="HV302" s="12"/>
      <c r="HW302" s="12"/>
      <c r="HX302" s="12"/>
      <c r="HY302" s="12"/>
      <c r="HZ302" s="12"/>
      <c r="IA302" s="12"/>
    </row>
    <row r="303" spans="1:235" s="203" customFormat="1" ht="22.5">
      <c r="A303" s="177">
        <v>47</v>
      </c>
      <c r="B303" s="196" t="s">
        <v>1209</v>
      </c>
      <c r="C303" s="196">
        <v>1998</v>
      </c>
      <c r="D303" s="196" t="s">
        <v>201</v>
      </c>
      <c r="E303" s="198" t="s">
        <v>1210</v>
      </c>
      <c r="F303" s="196" t="s">
        <v>199</v>
      </c>
      <c r="G303" s="196">
        <v>56</v>
      </c>
      <c r="H303" s="196" t="s">
        <v>1934</v>
      </c>
      <c r="I303" s="196" t="s">
        <v>197</v>
      </c>
      <c r="J303" s="196" t="s">
        <v>187</v>
      </c>
      <c r="K303" s="196" t="s">
        <v>197</v>
      </c>
      <c r="L303" s="196" t="s">
        <v>197</v>
      </c>
      <c r="M303" s="198" t="s">
        <v>1343</v>
      </c>
      <c r="N303" s="196" t="s">
        <v>1343</v>
      </c>
      <c r="O303" s="196" t="s">
        <v>197</v>
      </c>
      <c r="P303" s="196" t="s">
        <v>1211</v>
      </c>
      <c r="Q303" s="196" t="s">
        <v>197</v>
      </c>
      <c r="R303" s="196" t="s">
        <v>1212</v>
      </c>
      <c r="S303" s="196" t="s">
        <v>197</v>
      </c>
      <c r="T303" s="198" t="s">
        <v>1213</v>
      </c>
      <c r="U303" s="196" t="s">
        <v>1057</v>
      </c>
      <c r="V303" s="196" t="s">
        <v>1989</v>
      </c>
      <c r="W303" s="196" t="s">
        <v>953</v>
      </c>
      <c r="X303" s="196">
        <f>129-109</f>
        <v>20</v>
      </c>
      <c r="Y303" s="196" t="s">
        <v>953</v>
      </c>
      <c r="Z303" s="201">
        <f>X303/48</f>
        <v>0.41666666666666669</v>
      </c>
      <c r="AA303" s="196" t="s">
        <v>1343</v>
      </c>
      <c r="AB303" s="196">
        <f>X303</f>
        <v>20</v>
      </c>
      <c r="AC303" s="198" t="s">
        <v>1343</v>
      </c>
      <c r="AD303" s="196" t="s">
        <v>1214</v>
      </c>
      <c r="AE303" s="196" t="s">
        <v>191</v>
      </c>
      <c r="AF303" s="196" t="s">
        <v>1215</v>
      </c>
      <c r="AG303" s="198" t="s">
        <v>1058</v>
      </c>
      <c r="AH303" s="196" t="s">
        <v>18</v>
      </c>
      <c r="AI303" s="196" t="s">
        <v>1216</v>
      </c>
      <c r="AJ303" s="196" t="s">
        <v>1217</v>
      </c>
      <c r="AK303" s="196" t="s">
        <v>187</v>
      </c>
      <c r="AL303" s="198" t="s">
        <v>186</v>
      </c>
      <c r="AM303" s="196" t="s">
        <v>187</v>
      </c>
      <c r="AN303" s="198" t="s">
        <v>1218</v>
      </c>
      <c r="AO303" s="178"/>
      <c r="AP303" s="178"/>
      <c r="AQ303" s="178"/>
      <c r="AR303" s="178"/>
      <c r="AS303" s="178"/>
      <c r="AT303" s="178"/>
      <c r="AU303" s="178"/>
      <c r="AV303" s="178"/>
      <c r="AW303" s="178"/>
      <c r="AX303" s="178"/>
      <c r="AY303" s="178"/>
      <c r="AZ303" s="178"/>
      <c r="BA303" s="178"/>
      <c r="BB303" s="178"/>
      <c r="BC303" s="178"/>
      <c r="BD303" s="178"/>
      <c r="BE303" s="178"/>
      <c r="BF303" s="178"/>
      <c r="BG303" s="178"/>
      <c r="BH303" s="178"/>
      <c r="BI303" s="178"/>
      <c r="BJ303" s="178"/>
      <c r="BK303" s="178"/>
      <c r="BL303" s="178"/>
      <c r="BM303" s="178"/>
      <c r="BN303" s="178"/>
      <c r="BO303" s="178"/>
      <c r="BP303" s="178"/>
      <c r="BQ303" s="178"/>
      <c r="BR303" s="178"/>
      <c r="BS303" s="178"/>
      <c r="BT303" s="178"/>
      <c r="BU303" s="178"/>
      <c r="BV303" s="178"/>
      <c r="BW303" s="178"/>
      <c r="BX303" s="178"/>
      <c r="BY303" s="178"/>
      <c r="BZ303" s="178"/>
      <c r="CA303" s="178"/>
      <c r="CB303" s="178"/>
      <c r="CC303" s="178"/>
      <c r="CD303" s="178"/>
      <c r="CE303" s="178"/>
      <c r="CF303" s="178"/>
      <c r="CG303" s="178"/>
      <c r="CH303" s="178"/>
      <c r="CI303" s="178"/>
      <c r="CJ303" s="178"/>
      <c r="CK303" s="178"/>
      <c r="CL303" s="178"/>
      <c r="CM303" s="178"/>
      <c r="CN303" s="178"/>
      <c r="CO303" s="178"/>
      <c r="CP303" s="178"/>
      <c r="CQ303" s="178"/>
      <c r="CR303" s="178"/>
      <c r="CS303" s="178"/>
      <c r="CT303" s="178"/>
      <c r="CU303" s="178"/>
      <c r="CV303" s="178"/>
      <c r="CW303" s="178"/>
      <c r="CX303" s="178"/>
      <c r="CY303" s="178"/>
      <c r="CZ303" s="178"/>
      <c r="DA303" s="178"/>
      <c r="DB303" s="178"/>
      <c r="DC303" s="178"/>
      <c r="DD303" s="178"/>
      <c r="DE303" s="178"/>
      <c r="DF303" s="178"/>
      <c r="DG303" s="178"/>
      <c r="DH303" s="178"/>
      <c r="DI303" s="178"/>
      <c r="DJ303" s="178"/>
      <c r="DK303" s="178"/>
      <c r="DL303" s="178"/>
    </row>
    <row r="305" spans="1:235" s="178" customFormat="1" ht="33.75">
      <c r="A305" s="65"/>
      <c r="B305" s="12"/>
      <c r="C305" s="12"/>
      <c r="D305" s="12"/>
      <c r="E305" s="204"/>
      <c r="F305" s="30"/>
      <c r="G305" s="30"/>
      <c r="H305" s="30"/>
      <c r="I305" s="30"/>
      <c r="J305" s="30"/>
      <c r="K305" s="30"/>
      <c r="L305" s="30"/>
      <c r="M305" s="204"/>
      <c r="N305" s="30"/>
      <c r="O305" s="30"/>
      <c r="P305" s="30"/>
      <c r="Q305" s="30"/>
      <c r="R305" s="30"/>
      <c r="S305" s="30"/>
      <c r="T305" s="204"/>
      <c r="U305" s="30"/>
      <c r="V305" s="30" t="s">
        <v>1219</v>
      </c>
      <c r="W305" s="30"/>
      <c r="X305" s="30"/>
      <c r="Y305" s="30"/>
      <c r="Z305" s="30" t="s">
        <v>2017</v>
      </c>
      <c r="AA305" s="179"/>
      <c r="AB305" s="179"/>
      <c r="AC305" s="204"/>
      <c r="AD305" s="30" t="s">
        <v>1220</v>
      </c>
      <c r="AE305" s="30" t="s">
        <v>191</v>
      </c>
      <c r="AF305" s="30" t="s">
        <v>1221</v>
      </c>
      <c r="AG305" s="204" t="s">
        <v>1343</v>
      </c>
      <c r="AJ305" s="30"/>
      <c r="AK305" s="30"/>
      <c r="AL305" s="204"/>
      <c r="AM305" s="179"/>
      <c r="AN305" s="204"/>
      <c r="HB305" s="12"/>
      <c r="HC305" s="12"/>
      <c r="HD305" s="12"/>
      <c r="HE305" s="12"/>
      <c r="HF305" s="12"/>
      <c r="HG305" s="12"/>
      <c r="HH305" s="12"/>
      <c r="HI305" s="12"/>
      <c r="HJ305" s="12"/>
      <c r="HK305" s="12"/>
      <c r="HL305" s="12"/>
      <c r="HM305" s="12"/>
      <c r="HN305" s="12"/>
      <c r="HO305" s="12"/>
      <c r="HP305" s="12"/>
      <c r="HQ305" s="12"/>
      <c r="HR305" s="12"/>
      <c r="HS305" s="12"/>
      <c r="HT305" s="12"/>
      <c r="HU305" s="12"/>
      <c r="HV305" s="12"/>
      <c r="HW305" s="12"/>
      <c r="HX305" s="12"/>
      <c r="HY305" s="12"/>
      <c r="HZ305" s="12"/>
      <c r="IA305" s="12"/>
    </row>
    <row r="306" spans="1:235" s="178" customFormat="1">
      <c r="A306" s="65"/>
      <c r="B306" s="12"/>
      <c r="C306" s="12"/>
      <c r="D306" s="12"/>
      <c r="E306" s="204"/>
      <c r="F306" s="30"/>
      <c r="G306" s="30"/>
      <c r="H306" s="30"/>
      <c r="I306" s="30"/>
      <c r="J306" s="30"/>
      <c r="K306" s="30"/>
      <c r="L306" s="30"/>
      <c r="M306" s="204"/>
      <c r="N306" s="30"/>
      <c r="O306" s="30"/>
      <c r="P306" s="30"/>
      <c r="Q306" s="30"/>
      <c r="R306" s="30"/>
      <c r="S306" s="30"/>
      <c r="T306" s="204"/>
      <c r="U306" s="30"/>
      <c r="V306" s="179" t="s">
        <v>1222</v>
      </c>
      <c r="W306" s="30"/>
      <c r="X306" s="30"/>
      <c r="Y306" s="30"/>
      <c r="Z306" s="30" t="s">
        <v>1223</v>
      </c>
      <c r="AA306" s="179"/>
      <c r="AB306" s="179"/>
      <c r="AC306" s="204"/>
      <c r="AD306" s="30" t="s">
        <v>657</v>
      </c>
      <c r="AE306" s="30" t="s">
        <v>191</v>
      </c>
      <c r="AF306" s="30" t="s">
        <v>1343</v>
      </c>
      <c r="AG306" s="204" t="s">
        <v>1343</v>
      </c>
      <c r="AI306" s="179" t="s">
        <v>1224</v>
      </c>
      <c r="AJ306" s="30"/>
      <c r="AK306" s="30"/>
      <c r="AL306" s="204"/>
      <c r="AM306" s="179"/>
      <c r="AN306" s="204"/>
      <c r="HB306" s="12"/>
      <c r="HC306" s="12"/>
      <c r="HD306" s="12"/>
      <c r="HE306" s="12"/>
      <c r="HF306" s="12"/>
      <c r="HG306" s="12"/>
      <c r="HH306" s="12"/>
      <c r="HI306" s="12"/>
      <c r="HJ306" s="12"/>
      <c r="HK306" s="12"/>
      <c r="HL306" s="12"/>
      <c r="HM306" s="12"/>
      <c r="HN306" s="12"/>
      <c r="HO306" s="12"/>
      <c r="HP306" s="12"/>
      <c r="HQ306" s="12"/>
      <c r="HR306" s="12"/>
      <c r="HS306" s="12"/>
      <c r="HT306" s="12"/>
      <c r="HU306" s="12"/>
      <c r="HV306" s="12"/>
      <c r="HW306" s="12"/>
      <c r="HX306" s="12"/>
      <c r="HY306" s="12"/>
      <c r="HZ306" s="12"/>
      <c r="IA306" s="12"/>
    </row>
    <row r="307" spans="1:235" s="178" customFormat="1" ht="45">
      <c r="A307" s="65"/>
      <c r="B307" s="12"/>
      <c r="C307" s="12"/>
      <c r="D307" s="12"/>
      <c r="E307" s="204"/>
      <c r="F307" s="30"/>
      <c r="G307" s="30"/>
      <c r="H307" s="30"/>
      <c r="I307" s="30"/>
      <c r="J307" s="30"/>
      <c r="K307" s="30"/>
      <c r="L307" s="30"/>
      <c r="M307" s="204"/>
      <c r="N307" s="30"/>
      <c r="O307" s="30"/>
      <c r="P307" s="30"/>
      <c r="Q307" s="30"/>
      <c r="R307" s="30"/>
      <c r="S307" s="30"/>
      <c r="T307" s="204"/>
      <c r="U307" s="30"/>
      <c r="V307" s="179" t="s">
        <v>1225</v>
      </c>
      <c r="W307" s="30"/>
      <c r="X307" s="30"/>
      <c r="Y307" s="30"/>
      <c r="Z307" s="30" t="s">
        <v>2018</v>
      </c>
      <c r="AA307" s="179"/>
      <c r="AB307" s="179"/>
      <c r="AC307" s="204"/>
      <c r="AD307" s="30" t="s">
        <v>1226</v>
      </c>
      <c r="AE307" s="30" t="s">
        <v>191</v>
      </c>
      <c r="AF307" s="30" t="s">
        <v>1343</v>
      </c>
      <c r="AG307" s="204" t="s">
        <v>1343</v>
      </c>
      <c r="AI307" s="179" t="s">
        <v>1227</v>
      </c>
      <c r="AJ307" s="30"/>
      <c r="AK307" s="30"/>
      <c r="AL307" s="204"/>
      <c r="AM307" s="179"/>
      <c r="AN307" s="204" t="s">
        <v>1228</v>
      </c>
      <c r="HB307" s="12"/>
      <c r="HC307" s="12"/>
      <c r="HD307" s="12"/>
      <c r="HE307" s="12"/>
      <c r="HF307" s="12"/>
      <c r="HG307" s="12"/>
      <c r="HH307" s="12"/>
      <c r="HI307" s="12"/>
      <c r="HJ307" s="12"/>
      <c r="HK307" s="12"/>
      <c r="HL307" s="12"/>
      <c r="HM307" s="12"/>
      <c r="HN307" s="12"/>
      <c r="HO307" s="12"/>
      <c r="HP307" s="12"/>
      <c r="HQ307" s="12"/>
      <c r="HR307" s="12"/>
      <c r="HS307" s="12"/>
      <c r="HT307" s="12"/>
      <c r="HU307" s="12"/>
      <c r="HV307" s="12"/>
      <c r="HW307" s="12"/>
      <c r="HX307" s="12"/>
      <c r="HY307" s="12"/>
      <c r="HZ307" s="12"/>
      <c r="IA307" s="12"/>
    </row>
    <row r="308" spans="1:235" s="178" customFormat="1" ht="22.5">
      <c r="A308" s="65"/>
      <c r="B308" s="12"/>
      <c r="C308" s="12"/>
      <c r="D308" s="12"/>
      <c r="E308" s="204"/>
      <c r="F308" s="30"/>
      <c r="G308" s="30"/>
      <c r="H308" s="30"/>
      <c r="I308" s="30"/>
      <c r="J308" s="30"/>
      <c r="K308" s="30"/>
      <c r="L308" s="30"/>
      <c r="M308" s="204"/>
      <c r="N308" s="30"/>
      <c r="O308" s="30"/>
      <c r="P308" s="30"/>
      <c r="Q308" s="30"/>
      <c r="R308" s="30"/>
      <c r="S308" s="30"/>
      <c r="T308" s="204"/>
      <c r="U308" s="30"/>
      <c r="V308" s="179" t="s">
        <v>1229</v>
      </c>
      <c r="W308" s="30"/>
      <c r="X308" s="30"/>
      <c r="Y308" s="30"/>
      <c r="Z308" s="30" t="s">
        <v>1230</v>
      </c>
      <c r="AA308" s="179"/>
      <c r="AB308" s="179"/>
      <c r="AC308" s="204"/>
      <c r="AD308" s="30" t="s">
        <v>1231</v>
      </c>
      <c r="AE308" s="30" t="s">
        <v>191</v>
      </c>
      <c r="AF308" s="30" t="s">
        <v>1343</v>
      </c>
      <c r="AG308" s="204" t="s">
        <v>1343</v>
      </c>
      <c r="AI308" s="179" t="s">
        <v>1232</v>
      </c>
      <c r="AJ308" s="30"/>
      <c r="AK308" s="30"/>
      <c r="AL308" s="204"/>
      <c r="AM308" s="179"/>
      <c r="AN308" s="204" t="s">
        <v>1233</v>
      </c>
      <c r="HB308" s="12"/>
      <c r="HC308" s="12"/>
      <c r="HD308" s="12"/>
      <c r="HE308" s="12"/>
      <c r="HF308" s="12"/>
      <c r="HG308" s="12"/>
      <c r="HH308" s="12"/>
      <c r="HI308" s="12"/>
      <c r="HJ308" s="12"/>
      <c r="HK308" s="12"/>
      <c r="HL308" s="12"/>
      <c r="HM308" s="12"/>
      <c r="HN308" s="12"/>
      <c r="HO308" s="12"/>
      <c r="HP308" s="12"/>
      <c r="HQ308" s="12"/>
      <c r="HR308" s="12"/>
      <c r="HS308" s="12"/>
      <c r="HT308" s="12"/>
      <c r="HU308" s="12"/>
      <c r="HV308" s="12"/>
      <c r="HW308" s="12"/>
      <c r="HX308" s="12"/>
      <c r="HY308" s="12"/>
      <c r="HZ308" s="12"/>
      <c r="IA308" s="12"/>
    </row>
    <row r="309" spans="1:235" s="178" customFormat="1" ht="22.5">
      <c r="A309" s="65"/>
      <c r="B309" s="12"/>
      <c r="C309" s="12"/>
      <c r="D309" s="12"/>
      <c r="E309" s="204"/>
      <c r="F309" s="30"/>
      <c r="G309" s="30"/>
      <c r="H309" s="30"/>
      <c r="I309" s="30"/>
      <c r="J309" s="30"/>
      <c r="K309" s="30"/>
      <c r="L309" s="30"/>
      <c r="M309" s="204"/>
      <c r="N309" s="30"/>
      <c r="O309" s="30"/>
      <c r="P309" s="30" t="s">
        <v>1234</v>
      </c>
      <c r="Q309" s="30"/>
      <c r="R309" s="30"/>
      <c r="S309" s="30"/>
      <c r="T309" s="204"/>
      <c r="U309" s="30"/>
      <c r="V309" s="30"/>
      <c r="W309" s="30"/>
      <c r="X309" s="30"/>
      <c r="Y309" s="30"/>
      <c r="Z309" s="179" t="s">
        <v>2019</v>
      </c>
      <c r="AA309" s="179"/>
      <c r="AB309" s="179"/>
      <c r="AC309" s="204"/>
      <c r="AD309" s="30" t="s">
        <v>912</v>
      </c>
      <c r="AE309" s="30"/>
      <c r="AF309" s="30" t="s">
        <v>1343</v>
      </c>
      <c r="AG309" s="204" t="s">
        <v>1343</v>
      </c>
      <c r="AI309" s="179" t="s">
        <v>1235</v>
      </c>
      <c r="AJ309" s="30"/>
      <c r="AK309" s="30"/>
      <c r="AL309" s="204"/>
      <c r="AM309" s="179"/>
      <c r="AN309" s="204" t="s">
        <v>1236</v>
      </c>
      <c r="HB309" s="12"/>
      <c r="HC309" s="12"/>
      <c r="HD309" s="12"/>
      <c r="HE309" s="12"/>
      <c r="HF309" s="12"/>
      <c r="HG309" s="12"/>
      <c r="HH309" s="12"/>
      <c r="HI309" s="12"/>
      <c r="HJ309" s="12"/>
      <c r="HK309" s="12"/>
      <c r="HL309" s="12"/>
      <c r="HM309" s="12"/>
      <c r="HN309" s="12"/>
      <c r="HO309" s="12"/>
      <c r="HP309" s="12"/>
      <c r="HQ309" s="12"/>
      <c r="HR309" s="12"/>
      <c r="HS309" s="12"/>
      <c r="HT309" s="12"/>
      <c r="HU309" s="12"/>
      <c r="HV309" s="12"/>
      <c r="HW309" s="12"/>
      <c r="HX309" s="12"/>
      <c r="HY309" s="12"/>
      <c r="HZ309" s="12"/>
      <c r="IA309" s="12"/>
    </row>
    <row r="310" spans="1:235" s="178" customFormat="1" ht="33.75">
      <c r="A310" s="65"/>
      <c r="B310" s="12"/>
      <c r="C310" s="12"/>
      <c r="D310" s="12"/>
      <c r="E310" s="204" t="s">
        <v>1237</v>
      </c>
      <c r="F310" s="30"/>
      <c r="G310" s="30"/>
      <c r="H310" s="30"/>
      <c r="I310" s="30" t="s">
        <v>1238</v>
      </c>
      <c r="J310" s="30"/>
      <c r="K310" s="30" t="s">
        <v>1239</v>
      </c>
      <c r="L310" s="30"/>
      <c r="M310" s="204"/>
      <c r="N310" s="30" t="s">
        <v>1343</v>
      </c>
      <c r="O310" s="30"/>
      <c r="P310" s="30" t="s">
        <v>1240</v>
      </c>
      <c r="Q310" s="30"/>
      <c r="R310" s="30" t="s">
        <v>1241</v>
      </c>
      <c r="S310" s="30"/>
      <c r="T310" s="204"/>
      <c r="U310" s="30"/>
      <c r="V310" s="30"/>
      <c r="W310" s="30"/>
      <c r="X310" s="30"/>
      <c r="Y310" s="30"/>
      <c r="Z310" s="30"/>
      <c r="AA310" s="179"/>
      <c r="AB310" s="179"/>
      <c r="AC310" s="204"/>
      <c r="AD310" s="30" t="s">
        <v>1242</v>
      </c>
      <c r="AE310" s="30"/>
      <c r="AF310" s="30"/>
      <c r="AG310" s="204"/>
      <c r="AI310" s="179" t="s">
        <v>1243</v>
      </c>
      <c r="AJ310" s="30"/>
      <c r="AK310" s="30"/>
      <c r="AL310" s="204"/>
      <c r="AM310" s="179"/>
      <c r="AN310" s="204" t="s">
        <v>1244</v>
      </c>
      <c r="HB310" s="12"/>
      <c r="HC310" s="12"/>
      <c r="HD310" s="12"/>
      <c r="HE310" s="12"/>
      <c r="HF310" s="12"/>
      <c r="HG310" s="12"/>
      <c r="HH310" s="12"/>
      <c r="HI310" s="12"/>
      <c r="HJ310" s="12"/>
      <c r="HK310" s="12"/>
      <c r="HL310" s="12"/>
      <c r="HM310" s="12"/>
      <c r="HN310" s="12"/>
      <c r="HO310" s="12"/>
      <c r="HP310" s="12"/>
      <c r="HQ310" s="12"/>
      <c r="HR310" s="12"/>
      <c r="HS310" s="12"/>
      <c r="HT310" s="12"/>
      <c r="HU310" s="12"/>
      <c r="HV310" s="12"/>
      <c r="HW310" s="12"/>
      <c r="HX310" s="12"/>
      <c r="HY310" s="12"/>
      <c r="HZ310" s="12"/>
      <c r="IA310" s="12"/>
    </row>
    <row r="311" spans="1:235" s="203" customFormat="1" ht="33.75">
      <c r="A311" s="177">
        <v>48</v>
      </c>
      <c r="B311" s="196" t="s">
        <v>1245</v>
      </c>
      <c r="C311" s="196">
        <v>2001</v>
      </c>
      <c r="D311" s="196" t="s">
        <v>201</v>
      </c>
      <c r="E311" s="198" t="s">
        <v>1246</v>
      </c>
      <c r="F311" s="196" t="s">
        <v>230</v>
      </c>
      <c r="G311" s="196">
        <v>54</v>
      </c>
      <c r="H311" s="196" t="s">
        <v>1935</v>
      </c>
      <c r="I311" s="196" t="s">
        <v>1247</v>
      </c>
      <c r="J311" s="196" t="s">
        <v>187</v>
      </c>
      <c r="K311" s="196" t="s">
        <v>1248</v>
      </c>
      <c r="L311" s="196" t="s">
        <v>197</v>
      </c>
      <c r="M311" s="198" t="s">
        <v>1343</v>
      </c>
      <c r="N311" s="196" t="s">
        <v>1212</v>
      </c>
      <c r="O311" s="196" t="s">
        <v>1343</v>
      </c>
      <c r="P311" s="196" t="s">
        <v>1249</v>
      </c>
      <c r="Q311" s="196" t="s">
        <v>187</v>
      </c>
      <c r="R311" s="196" t="s">
        <v>1250</v>
      </c>
      <c r="S311" s="196" t="s">
        <v>197</v>
      </c>
      <c r="T311" s="198" t="s">
        <v>1343</v>
      </c>
      <c r="U311" s="196" t="s">
        <v>1958</v>
      </c>
      <c r="V311" s="203" t="s">
        <v>1979</v>
      </c>
      <c r="W311" s="196" t="s">
        <v>1</v>
      </c>
      <c r="X311" s="196">
        <v>21</v>
      </c>
      <c r="Y311" s="196" t="s">
        <v>1251</v>
      </c>
      <c r="Z311" s="201">
        <f>X311/72</f>
        <v>0.29166666666666669</v>
      </c>
      <c r="AA311" s="196" t="s">
        <v>1343</v>
      </c>
      <c r="AB311" s="196" t="s">
        <v>1343</v>
      </c>
      <c r="AC311" s="234">
        <f>Z311</f>
        <v>0.29166666666666669</v>
      </c>
      <c r="AD311" s="196" t="s">
        <v>1252</v>
      </c>
      <c r="AE311" s="196" t="s">
        <v>191</v>
      </c>
      <c r="AF311" s="196" t="s">
        <v>1253</v>
      </c>
      <c r="AG311" s="198" t="s">
        <v>1343</v>
      </c>
      <c r="AH311" s="196" t="s">
        <v>17</v>
      </c>
      <c r="AI311" s="196" t="s">
        <v>1254</v>
      </c>
      <c r="AJ311" s="196" t="s">
        <v>1255</v>
      </c>
      <c r="AK311" s="196" t="s">
        <v>187</v>
      </c>
      <c r="AL311" s="198" t="s">
        <v>186</v>
      </c>
      <c r="AM311" s="196" t="s">
        <v>185</v>
      </c>
      <c r="AN311" s="198" t="s">
        <v>1256</v>
      </c>
      <c r="AO311" s="178"/>
      <c r="AP311" s="178"/>
      <c r="AQ311" s="178"/>
      <c r="AR311" s="178"/>
      <c r="AS311" s="178"/>
      <c r="AT311" s="178"/>
      <c r="AU311" s="178"/>
      <c r="AV311" s="178"/>
      <c r="AW311" s="178"/>
      <c r="AX311" s="178"/>
      <c r="AY311" s="178"/>
      <c r="AZ311" s="178"/>
      <c r="BA311" s="178"/>
      <c r="BB311" s="178"/>
      <c r="BC311" s="178"/>
      <c r="BD311" s="178"/>
      <c r="BE311" s="178"/>
      <c r="BF311" s="178"/>
      <c r="BG311" s="178"/>
      <c r="BH311" s="178"/>
      <c r="BI311" s="178"/>
      <c r="BJ311" s="178"/>
      <c r="BK311" s="178"/>
      <c r="BL311" s="178"/>
      <c r="BM311" s="178"/>
      <c r="BN311" s="178"/>
      <c r="BO311" s="178"/>
      <c r="BP311" s="178"/>
      <c r="BQ311" s="178"/>
      <c r="BR311" s="178"/>
      <c r="BS311" s="178"/>
      <c r="BT311" s="178"/>
      <c r="BU311" s="178"/>
      <c r="BV311" s="178"/>
      <c r="BW311" s="178"/>
      <c r="BX311" s="178"/>
      <c r="BY311" s="178"/>
      <c r="BZ311" s="178"/>
      <c r="CA311" s="178"/>
      <c r="CB311" s="178"/>
      <c r="CC311" s="178"/>
      <c r="CD311" s="178"/>
      <c r="CE311" s="178"/>
      <c r="CF311" s="178"/>
      <c r="CG311" s="178"/>
      <c r="CH311" s="178"/>
      <c r="CI311" s="178"/>
      <c r="CJ311" s="178"/>
      <c r="CK311" s="178"/>
      <c r="CL311" s="178"/>
      <c r="CM311" s="178"/>
      <c r="CN311" s="178"/>
      <c r="CO311" s="178"/>
      <c r="CP311" s="178"/>
      <c r="CQ311" s="178"/>
      <c r="CR311" s="178"/>
      <c r="CS311" s="178"/>
      <c r="CT311" s="178"/>
      <c r="CU311" s="178"/>
      <c r="CV311" s="178"/>
      <c r="CW311" s="178"/>
      <c r="CX311" s="178"/>
      <c r="CY311" s="178"/>
      <c r="CZ311" s="178"/>
      <c r="DA311" s="178"/>
      <c r="DB311" s="178"/>
      <c r="DC311" s="178"/>
      <c r="DD311" s="178"/>
      <c r="DE311" s="178"/>
      <c r="DF311" s="178"/>
      <c r="DG311" s="178"/>
      <c r="DH311" s="178"/>
      <c r="DI311" s="178"/>
      <c r="DJ311" s="178"/>
      <c r="DK311" s="178"/>
      <c r="DL311" s="178"/>
    </row>
    <row r="312" spans="1:235" s="178" customFormat="1">
      <c r="A312" s="79"/>
      <c r="E312" s="179"/>
      <c r="F312" s="179"/>
      <c r="G312" s="179"/>
      <c r="H312" s="179"/>
      <c r="I312" s="179"/>
      <c r="J312" s="179"/>
      <c r="K312" s="179"/>
      <c r="L312" s="179"/>
      <c r="M312" s="179"/>
      <c r="N312" s="179"/>
      <c r="O312" s="179"/>
      <c r="P312" s="179"/>
      <c r="Q312" s="179"/>
      <c r="R312" s="179"/>
      <c r="S312" s="179"/>
      <c r="T312" s="179"/>
      <c r="U312" s="179"/>
      <c r="V312" s="179"/>
      <c r="W312" s="179"/>
      <c r="X312" s="179"/>
      <c r="Y312" s="179"/>
      <c r="Z312" s="179"/>
      <c r="AA312" s="179"/>
      <c r="AB312" s="179"/>
      <c r="AC312" s="179"/>
      <c r="AD312" s="179"/>
      <c r="AE312" s="179"/>
      <c r="AF312" s="179"/>
      <c r="AG312" s="179"/>
      <c r="AJ312" s="179"/>
      <c r="AK312" s="179"/>
      <c r="AL312" s="179"/>
      <c r="AM312" s="179"/>
      <c r="AN312" s="179"/>
    </row>
    <row r="313" spans="1:235" s="178" customFormat="1">
      <c r="A313" s="79"/>
      <c r="E313" s="179"/>
      <c r="F313" s="179"/>
      <c r="G313" s="179"/>
      <c r="H313" s="179"/>
      <c r="I313" s="179"/>
      <c r="J313" s="179"/>
      <c r="K313" s="179"/>
      <c r="L313" s="179"/>
      <c r="M313" s="179"/>
      <c r="N313" s="179"/>
      <c r="O313" s="179"/>
      <c r="P313" s="179"/>
      <c r="Q313" s="179"/>
      <c r="R313" s="179"/>
      <c r="S313" s="179"/>
      <c r="T313" s="179"/>
      <c r="U313" s="179"/>
      <c r="V313" s="179"/>
      <c r="W313" s="179"/>
      <c r="X313" s="179"/>
      <c r="Y313" s="179"/>
      <c r="Z313" s="179"/>
      <c r="AA313" s="179"/>
      <c r="AB313" s="179"/>
      <c r="AC313" s="179"/>
      <c r="AD313" s="179"/>
      <c r="AE313" s="179"/>
      <c r="AF313" s="179"/>
      <c r="AG313" s="179"/>
      <c r="AJ313" s="179"/>
      <c r="AK313" s="179"/>
      <c r="AL313" s="179"/>
      <c r="AM313" s="179"/>
      <c r="AN313" s="179"/>
    </row>
    <row r="314" spans="1:235" s="178" customFormat="1">
      <c r="A314" s="79"/>
      <c r="E314" s="179"/>
      <c r="F314" s="179"/>
      <c r="G314" s="179"/>
      <c r="H314" s="179"/>
      <c r="I314" s="179"/>
      <c r="J314" s="179"/>
      <c r="K314" s="179"/>
      <c r="L314" s="179"/>
      <c r="M314" s="179"/>
      <c r="N314" s="179"/>
      <c r="O314" s="179"/>
      <c r="P314" s="179"/>
      <c r="Q314" s="179"/>
      <c r="R314" s="179"/>
      <c r="S314" s="179"/>
      <c r="T314" s="179"/>
      <c r="U314" s="179"/>
      <c r="V314" s="179"/>
      <c r="W314" s="179"/>
      <c r="X314" s="179"/>
      <c r="Y314" s="179"/>
      <c r="Z314" s="179"/>
      <c r="AA314" s="179"/>
      <c r="AB314" s="179"/>
      <c r="AC314" s="179"/>
      <c r="AD314" s="179"/>
      <c r="AE314" s="179"/>
      <c r="AF314" s="179"/>
      <c r="AG314" s="179"/>
      <c r="AJ314" s="179"/>
      <c r="AK314" s="179"/>
      <c r="AL314" s="179"/>
      <c r="AM314" s="179"/>
      <c r="AN314" s="179"/>
    </row>
    <row r="315" spans="1:235" s="178" customFormat="1">
      <c r="A315" s="79"/>
      <c r="E315" s="179"/>
      <c r="F315" s="179"/>
      <c r="G315" s="179"/>
      <c r="H315" s="179"/>
      <c r="I315" s="179"/>
      <c r="J315" s="179"/>
      <c r="K315" s="179"/>
      <c r="L315" s="179"/>
      <c r="M315" s="179"/>
      <c r="N315" s="179"/>
      <c r="O315" s="179"/>
      <c r="P315" s="179"/>
      <c r="Q315" s="179"/>
      <c r="R315" s="179"/>
      <c r="S315" s="179"/>
      <c r="T315" s="179"/>
      <c r="U315" s="179"/>
      <c r="V315" s="179"/>
      <c r="W315" s="179"/>
      <c r="X315" s="179"/>
      <c r="Y315" s="179"/>
      <c r="Z315" s="179"/>
      <c r="AA315" s="179"/>
      <c r="AB315" s="179"/>
      <c r="AC315" s="179"/>
      <c r="AD315" s="179"/>
      <c r="AE315" s="179"/>
      <c r="AF315" s="179"/>
      <c r="AG315" s="179"/>
      <c r="AJ315" s="179"/>
      <c r="AK315" s="179"/>
      <c r="AL315" s="179"/>
      <c r="AM315" s="179"/>
      <c r="AN315" s="179"/>
    </row>
    <row r="316" spans="1:235" s="178" customFormat="1">
      <c r="A316" s="79"/>
      <c r="E316" s="179"/>
      <c r="F316" s="179"/>
      <c r="G316" s="179"/>
      <c r="H316" s="179"/>
      <c r="I316" s="179"/>
      <c r="J316" s="179"/>
      <c r="K316" s="179"/>
      <c r="L316" s="179"/>
      <c r="M316" s="179"/>
      <c r="N316" s="179"/>
      <c r="O316" s="179"/>
      <c r="P316" s="179"/>
      <c r="Q316" s="179"/>
      <c r="R316" s="179"/>
      <c r="S316" s="179"/>
      <c r="T316" s="179"/>
      <c r="U316" s="179"/>
      <c r="V316" s="179"/>
      <c r="W316" s="179"/>
      <c r="X316" s="179"/>
      <c r="Y316" s="179"/>
      <c r="Z316" s="179"/>
      <c r="AA316" s="179"/>
      <c r="AB316" s="179"/>
      <c r="AC316" s="179"/>
      <c r="AD316" s="179"/>
      <c r="AE316" s="179"/>
      <c r="AF316" s="179"/>
      <c r="AG316" s="179"/>
      <c r="AJ316" s="179"/>
      <c r="AK316" s="179"/>
      <c r="AL316" s="179"/>
      <c r="AM316" s="179"/>
      <c r="AN316" s="179"/>
    </row>
    <row r="317" spans="1:235" s="178" customFormat="1">
      <c r="A317" s="79"/>
      <c r="E317" s="179"/>
      <c r="F317" s="179"/>
      <c r="G317" s="179"/>
      <c r="H317" s="179"/>
      <c r="I317" s="179"/>
      <c r="J317" s="179"/>
      <c r="K317" s="179"/>
      <c r="L317" s="179"/>
      <c r="M317" s="179"/>
      <c r="N317" s="179"/>
      <c r="O317" s="179"/>
      <c r="P317" s="179"/>
      <c r="Q317" s="179"/>
      <c r="R317" s="179"/>
      <c r="S317" s="179"/>
      <c r="T317" s="179"/>
      <c r="U317" s="179"/>
      <c r="V317" s="179"/>
      <c r="W317" s="179"/>
      <c r="X317" s="179"/>
      <c r="Y317" s="179"/>
      <c r="Z317" s="179"/>
      <c r="AA317" s="179"/>
      <c r="AB317" s="179"/>
      <c r="AC317" s="179"/>
      <c r="AD317" s="179"/>
      <c r="AE317" s="179"/>
      <c r="AF317" s="179"/>
      <c r="AG317" s="179"/>
      <c r="AJ317" s="179"/>
      <c r="AK317" s="179"/>
      <c r="AL317" s="179"/>
      <c r="AM317" s="179"/>
      <c r="AN317" s="179"/>
    </row>
    <row r="318" spans="1:235" s="178" customFormat="1">
      <c r="A318" s="79"/>
      <c r="E318" s="179"/>
      <c r="F318" s="179"/>
      <c r="G318" s="179"/>
      <c r="H318" s="179"/>
      <c r="I318" s="179"/>
      <c r="J318" s="179"/>
      <c r="K318" s="179"/>
      <c r="L318" s="179"/>
      <c r="M318" s="179"/>
      <c r="N318" s="179"/>
      <c r="O318" s="179"/>
      <c r="P318" s="179"/>
      <c r="Q318" s="179"/>
      <c r="R318" s="179"/>
      <c r="S318" s="179"/>
      <c r="T318" s="179"/>
      <c r="U318" s="179"/>
      <c r="V318" s="179"/>
      <c r="W318" s="205"/>
      <c r="X318" s="179"/>
      <c r="Y318" s="179"/>
      <c r="Z318" s="179"/>
      <c r="AA318" s="179"/>
      <c r="AB318" s="179"/>
      <c r="AC318" s="179"/>
      <c r="AD318" s="179"/>
      <c r="AE318" s="179"/>
      <c r="AF318" s="179"/>
      <c r="AG318" s="179"/>
      <c r="AJ318" s="179"/>
      <c r="AK318" s="179"/>
      <c r="AL318" s="179"/>
      <c r="AM318" s="179"/>
      <c r="AN318" s="179"/>
    </row>
    <row r="319" spans="1:235" s="178" customFormat="1">
      <c r="A319" s="79"/>
      <c r="E319" s="179"/>
      <c r="F319" s="179"/>
      <c r="G319" s="179"/>
      <c r="H319" s="179"/>
      <c r="I319" s="179"/>
      <c r="J319" s="179"/>
      <c r="K319" s="179"/>
      <c r="L319" s="179"/>
      <c r="M319" s="179"/>
      <c r="N319" s="179"/>
      <c r="O319" s="179"/>
      <c r="P319" s="179"/>
      <c r="Q319" s="179"/>
      <c r="R319" s="179"/>
      <c r="S319" s="179"/>
      <c r="T319" s="179"/>
      <c r="U319" s="179"/>
      <c r="V319" s="179"/>
      <c r="W319" s="179"/>
      <c r="X319" s="179"/>
      <c r="Y319" s="179"/>
      <c r="Z319" s="179"/>
      <c r="AA319" s="179"/>
      <c r="AB319" s="179"/>
      <c r="AC319" s="179"/>
      <c r="AD319" s="179"/>
      <c r="AE319" s="179"/>
      <c r="AF319" s="179"/>
      <c r="AG319" s="179"/>
      <c r="AJ319" s="179"/>
      <c r="AK319" s="179"/>
      <c r="AL319" s="179"/>
      <c r="AM319" s="179"/>
      <c r="AN319" s="179"/>
    </row>
    <row r="320" spans="1:235" s="178" customFormat="1">
      <c r="A320" s="79"/>
      <c r="E320" s="179"/>
      <c r="F320" s="179"/>
      <c r="G320" s="179"/>
      <c r="H320" s="179"/>
      <c r="I320" s="179"/>
      <c r="J320" s="179"/>
      <c r="K320" s="179"/>
      <c r="L320" s="179"/>
      <c r="M320" s="179"/>
      <c r="N320" s="179"/>
      <c r="O320" s="179"/>
      <c r="P320" s="179"/>
      <c r="Q320" s="179"/>
      <c r="R320" s="179"/>
      <c r="S320" s="179"/>
      <c r="T320" s="179"/>
      <c r="U320" s="179"/>
      <c r="V320" s="179"/>
      <c r="W320" s="179"/>
      <c r="X320" s="179"/>
      <c r="Y320" s="179"/>
      <c r="Z320" s="179"/>
      <c r="AA320" s="179"/>
      <c r="AB320" s="179"/>
      <c r="AC320" s="179"/>
      <c r="AD320" s="179"/>
      <c r="AE320" s="179"/>
      <c r="AF320" s="179"/>
      <c r="AG320" s="179"/>
      <c r="AJ320" s="179"/>
      <c r="AK320" s="179"/>
      <c r="AL320" s="179"/>
      <c r="AM320" s="179"/>
      <c r="AN320" s="179"/>
    </row>
    <row r="321" spans="1:40" s="178" customFormat="1">
      <c r="A321" s="79"/>
      <c r="E321" s="179"/>
      <c r="F321" s="179"/>
      <c r="G321" s="179"/>
      <c r="H321" s="179"/>
      <c r="I321" s="179"/>
      <c r="J321" s="179"/>
      <c r="K321" s="179"/>
      <c r="L321" s="179"/>
      <c r="M321" s="179"/>
      <c r="N321" s="179"/>
      <c r="O321" s="179"/>
      <c r="P321" s="179"/>
      <c r="Q321" s="179"/>
      <c r="R321" s="179"/>
      <c r="S321" s="179"/>
      <c r="T321" s="179"/>
      <c r="U321" s="179"/>
      <c r="V321" s="179"/>
      <c r="W321" s="179"/>
      <c r="X321" s="179"/>
      <c r="Y321" s="179"/>
      <c r="Z321" s="179"/>
      <c r="AA321" s="179"/>
      <c r="AB321" s="179"/>
      <c r="AC321" s="179"/>
      <c r="AD321" s="179"/>
      <c r="AE321" s="179"/>
      <c r="AF321" s="179"/>
      <c r="AG321" s="179"/>
      <c r="AJ321" s="179"/>
      <c r="AK321" s="179"/>
      <c r="AL321" s="179"/>
      <c r="AM321" s="179"/>
      <c r="AN321" s="179"/>
    </row>
    <row r="322" spans="1:40" s="178" customFormat="1">
      <c r="A322" s="79"/>
      <c r="E322" s="179"/>
      <c r="F322" s="179"/>
      <c r="G322" s="179"/>
      <c r="H322" s="179"/>
      <c r="I322" s="179"/>
      <c r="J322" s="179"/>
      <c r="K322" s="179"/>
      <c r="L322" s="179"/>
      <c r="M322" s="179"/>
      <c r="N322" s="179"/>
      <c r="O322" s="179"/>
      <c r="P322" s="179"/>
      <c r="Q322" s="179"/>
      <c r="R322" s="179"/>
      <c r="S322" s="179"/>
      <c r="T322" s="179"/>
      <c r="U322" s="179"/>
      <c r="V322" s="179"/>
      <c r="W322" s="179"/>
      <c r="X322" s="179"/>
      <c r="Y322" s="179"/>
      <c r="Z322" s="179"/>
      <c r="AA322" s="179"/>
      <c r="AB322" s="179"/>
      <c r="AC322" s="179"/>
      <c r="AD322" s="179"/>
      <c r="AE322" s="179"/>
      <c r="AF322" s="179"/>
      <c r="AG322" s="179"/>
      <c r="AJ322" s="179"/>
      <c r="AK322" s="179"/>
      <c r="AL322" s="179"/>
      <c r="AM322" s="179"/>
      <c r="AN322" s="179"/>
    </row>
    <row r="323" spans="1:40" s="178" customFormat="1">
      <c r="A323" s="79"/>
      <c r="E323" s="179"/>
      <c r="F323" s="179"/>
      <c r="G323" s="179"/>
      <c r="H323" s="179"/>
      <c r="I323" s="179"/>
      <c r="J323" s="179"/>
      <c r="K323" s="179"/>
      <c r="L323" s="179"/>
      <c r="M323" s="179"/>
      <c r="N323" s="179"/>
      <c r="O323" s="179"/>
      <c r="P323" s="179"/>
      <c r="Q323" s="179"/>
      <c r="R323" s="179"/>
      <c r="S323" s="179"/>
      <c r="T323" s="179"/>
      <c r="U323" s="179"/>
      <c r="V323" s="179"/>
      <c r="W323" s="179"/>
      <c r="X323" s="179"/>
      <c r="Y323" s="179"/>
      <c r="Z323" s="179"/>
      <c r="AA323" s="179"/>
      <c r="AB323" s="179"/>
      <c r="AC323" s="179"/>
      <c r="AD323" s="179"/>
      <c r="AE323" s="179"/>
      <c r="AF323" s="179"/>
      <c r="AG323" s="179"/>
      <c r="AJ323" s="179"/>
      <c r="AK323" s="179"/>
      <c r="AL323" s="179"/>
      <c r="AM323" s="179"/>
      <c r="AN323" s="179"/>
    </row>
    <row r="324" spans="1:40" s="178" customFormat="1">
      <c r="A324" s="79"/>
      <c r="E324" s="179"/>
      <c r="F324" s="179"/>
      <c r="G324" s="179"/>
      <c r="H324" s="179"/>
      <c r="I324" s="179"/>
      <c r="J324" s="179"/>
      <c r="K324" s="179"/>
      <c r="L324" s="179"/>
      <c r="M324" s="179"/>
      <c r="N324" s="179"/>
      <c r="O324" s="179"/>
      <c r="P324" s="179"/>
      <c r="Q324" s="179"/>
      <c r="R324" s="179"/>
      <c r="S324" s="179"/>
      <c r="T324" s="179"/>
      <c r="U324" s="179"/>
      <c r="V324" s="179"/>
      <c r="W324" s="179"/>
      <c r="X324" s="179"/>
      <c r="Y324" s="179"/>
      <c r="Z324" s="179"/>
      <c r="AA324" s="179"/>
      <c r="AB324" s="179"/>
      <c r="AC324" s="179"/>
      <c r="AD324" s="179"/>
      <c r="AE324" s="179"/>
      <c r="AF324" s="179"/>
      <c r="AG324" s="179"/>
      <c r="AJ324" s="179"/>
      <c r="AK324" s="179"/>
      <c r="AL324" s="179"/>
      <c r="AM324" s="179"/>
      <c r="AN324" s="179"/>
    </row>
    <row r="325" spans="1:40" s="178" customFormat="1">
      <c r="A325" s="79"/>
      <c r="E325" s="179"/>
      <c r="F325" s="179"/>
      <c r="G325" s="179"/>
      <c r="H325" s="179"/>
      <c r="I325" s="179"/>
      <c r="J325" s="179"/>
      <c r="K325" s="179"/>
      <c r="L325" s="179"/>
      <c r="M325" s="179"/>
      <c r="N325" s="179"/>
      <c r="O325" s="179"/>
      <c r="P325" s="179"/>
      <c r="Q325" s="179"/>
      <c r="R325" s="179"/>
      <c r="S325" s="179"/>
      <c r="T325" s="179"/>
      <c r="U325" s="179"/>
      <c r="V325" s="179"/>
      <c r="W325" s="179"/>
      <c r="X325" s="179"/>
      <c r="Y325" s="179"/>
      <c r="Z325" s="179"/>
      <c r="AA325" s="179"/>
      <c r="AB325" s="179"/>
      <c r="AC325" s="179"/>
      <c r="AD325" s="179"/>
      <c r="AE325" s="179"/>
      <c r="AF325" s="179"/>
      <c r="AG325" s="179"/>
      <c r="AJ325" s="179"/>
      <c r="AK325" s="179"/>
      <c r="AL325" s="179"/>
      <c r="AM325" s="179"/>
      <c r="AN325" s="179"/>
    </row>
    <row r="326" spans="1:40" s="178" customFormat="1">
      <c r="A326" s="79"/>
      <c r="E326" s="179"/>
      <c r="F326" s="179"/>
      <c r="G326" s="179"/>
      <c r="H326" s="179"/>
      <c r="I326" s="179"/>
      <c r="J326" s="179"/>
      <c r="K326" s="179"/>
      <c r="L326" s="179"/>
      <c r="M326" s="179"/>
      <c r="N326" s="179"/>
      <c r="O326" s="179"/>
      <c r="P326" s="179"/>
      <c r="Q326" s="179"/>
      <c r="R326" s="179"/>
      <c r="S326" s="179"/>
      <c r="T326" s="179"/>
      <c r="U326" s="179"/>
      <c r="V326" s="179"/>
      <c r="W326" s="179"/>
      <c r="X326" s="179"/>
      <c r="Y326" s="179"/>
      <c r="Z326" s="179"/>
      <c r="AA326" s="179"/>
      <c r="AB326" s="179"/>
      <c r="AC326" s="179"/>
      <c r="AD326" s="179"/>
      <c r="AE326" s="179"/>
      <c r="AF326" s="179"/>
      <c r="AG326" s="179"/>
      <c r="AJ326" s="179"/>
      <c r="AK326" s="179"/>
      <c r="AL326" s="179"/>
      <c r="AM326" s="179"/>
      <c r="AN326" s="179"/>
    </row>
    <row r="327" spans="1:40" s="178" customFormat="1">
      <c r="A327" s="79"/>
      <c r="E327" s="179"/>
      <c r="F327" s="179"/>
      <c r="G327" s="179"/>
      <c r="H327" s="179"/>
      <c r="I327" s="179"/>
      <c r="J327" s="179"/>
      <c r="K327" s="179"/>
      <c r="L327" s="179"/>
      <c r="M327" s="179"/>
      <c r="N327" s="179"/>
      <c r="O327" s="179"/>
      <c r="P327" s="179"/>
      <c r="Q327" s="179"/>
      <c r="R327" s="179"/>
      <c r="S327" s="179"/>
      <c r="T327" s="179"/>
      <c r="U327" s="179"/>
      <c r="V327" s="179"/>
      <c r="W327" s="179"/>
      <c r="X327" s="179"/>
      <c r="Y327" s="179"/>
      <c r="Z327" s="179"/>
      <c r="AA327" s="179"/>
      <c r="AB327" s="179"/>
      <c r="AC327" s="179"/>
      <c r="AD327" s="179"/>
      <c r="AE327" s="179"/>
      <c r="AF327" s="179"/>
      <c r="AG327" s="179"/>
      <c r="AJ327" s="179"/>
      <c r="AK327" s="179"/>
      <c r="AL327" s="179"/>
      <c r="AM327" s="179"/>
      <c r="AN327" s="179"/>
    </row>
    <row r="328" spans="1:40" s="178" customFormat="1">
      <c r="A328" s="79"/>
      <c r="E328" s="179"/>
      <c r="F328" s="179"/>
      <c r="G328" s="179"/>
      <c r="H328" s="179"/>
      <c r="I328" s="179"/>
      <c r="J328" s="179"/>
      <c r="K328" s="179"/>
      <c r="L328" s="179"/>
      <c r="M328" s="179"/>
      <c r="N328" s="179"/>
      <c r="O328" s="179"/>
      <c r="P328" s="179"/>
      <c r="Q328" s="179"/>
      <c r="R328" s="179"/>
      <c r="S328" s="179"/>
      <c r="T328" s="179"/>
      <c r="U328" s="179"/>
      <c r="V328" s="179"/>
      <c r="W328" s="179"/>
      <c r="X328" s="179"/>
      <c r="Y328" s="179"/>
      <c r="Z328" s="179"/>
      <c r="AA328" s="179"/>
      <c r="AB328" s="179"/>
      <c r="AC328" s="179"/>
      <c r="AD328" s="179"/>
      <c r="AE328" s="179"/>
      <c r="AF328" s="179"/>
      <c r="AG328" s="179"/>
      <c r="AJ328" s="179"/>
      <c r="AK328" s="179"/>
      <c r="AL328" s="179"/>
      <c r="AM328" s="179"/>
      <c r="AN328" s="179"/>
    </row>
    <row r="329" spans="1:40" s="178" customFormat="1">
      <c r="A329" s="79"/>
      <c r="E329" s="179"/>
      <c r="F329" s="179"/>
      <c r="G329" s="179"/>
      <c r="H329" s="179"/>
      <c r="I329" s="179"/>
      <c r="J329" s="179"/>
      <c r="K329" s="179"/>
      <c r="L329" s="179"/>
      <c r="M329" s="179"/>
      <c r="N329" s="179"/>
      <c r="O329" s="179"/>
      <c r="P329" s="179"/>
      <c r="Q329" s="179"/>
      <c r="R329" s="179"/>
      <c r="S329" s="179"/>
      <c r="T329" s="179"/>
      <c r="U329" s="179"/>
      <c r="V329" s="179"/>
      <c r="W329" s="179"/>
      <c r="X329" s="179"/>
      <c r="Y329" s="179"/>
      <c r="Z329" s="179"/>
      <c r="AA329" s="179"/>
      <c r="AB329" s="179"/>
      <c r="AC329" s="179"/>
      <c r="AD329" s="179"/>
      <c r="AE329" s="179"/>
      <c r="AF329" s="179"/>
      <c r="AG329" s="179"/>
      <c r="AJ329" s="179"/>
      <c r="AK329" s="179"/>
      <c r="AL329" s="179"/>
      <c r="AM329" s="179"/>
      <c r="AN329" s="179"/>
    </row>
    <row r="330" spans="1:40" s="178" customFormat="1">
      <c r="A330" s="79"/>
      <c r="E330" s="179"/>
      <c r="F330" s="179"/>
      <c r="G330" s="179"/>
      <c r="H330" s="179"/>
      <c r="I330" s="179"/>
      <c r="J330" s="179"/>
      <c r="K330" s="179"/>
      <c r="L330" s="179"/>
      <c r="M330" s="179"/>
      <c r="N330" s="179"/>
      <c r="O330" s="179"/>
      <c r="P330" s="179"/>
      <c r="Q330" s="179"/>
      <c r="R330" s="179"/>
      <c r="S330" s="179"/>
      <c r="T330" s="179"/>
      <c r="U330" s="179"/>
      <c r="V330" s="179"/>
      <c r="W330" s="179"/>
      <c r="X330" s="179"/>
      <c r="Y330" s="179"/>
      <c r="Z330" s="179"/>
      <c r="AA330" s="179"/>
      <c r="AB330" s="179"/>
      <c r="AC330" s="179"/>
      <c r="AD330" s="179"/>
      <c r="AE330" s="179"/>
      <c r="AF330" s="179"/>
      <c r="AG330" s="179"/>
      <c r="AJ330" s="179"/>
      <c r="AK330" s="179"/>
      <c r="AL330" s="179"/>
      <c r="AM330" s="179"/>
      <c r="AN330" s="179"/>
    </row>
    <row r="331" spans="1:40" s="178" customFormat="1">
      <c r="A331" s="79"/>
      <c r="E331" s="179"/>
      <c r="F331" s="179"/>
      <c r="G331" s="179"/>
      <c r="H331" s="179"/>
      <c r="I331" s="179"/>
      <c r="J331" s="179"/>
      <c r="K331" s="179"/>
      <c r="L331" s="179"/>
      <c r="M331" s="179"/>
      <c r="N331" s="179"/>
      <c r="O331" s="179"/>
      <c r="P331" s="179"/>
      <c r="Q331" s="179"/>
      <c r="R331" s="179"/>
      <c r="S331" s="179"/>
      <c r="T331" s="179"/>
      <c r="U331" s="179"/>
      <c r="V331" s="179"/>
      <c r="W331" s="179"/>
      <c r="X331" s="179"/>
      <c r="Y331" s="179"/>
      <c r="Z331" s="179"/>
      <c r="AA331" s="179"/>
      <c r="AB331" s="179"/>
      <c r="AC331" s="179"/>
      <c r="AD331" s="179"/>
      <c r="AE331" s="179"/>
      <c r="AF331" s="179"/>
      <c r="AG331" s="179"/>
      <c r="AJ331" s="179"/>
      <c r="AK331" s="179"/>
      <c r="AL331" s="179"/>
      <c r="AM331" s="179"/>
      <c r="AN331" s="179"/>
    </row>
    <row r="332" spans="1:40" s="178" customFormat="1">
      <c r="A332" s="79"/>
      <c r="E332" s="179"/>
      <c r="F332" s="179"/>
      <c r="G332" s="179"/>
      <c r="H332" s="179"/>
      <c r="I332" s="179"/>
      <c r="J332" s="179"/>
      <c r="K332" s="179"/>
      <c r="L332" s="179"/>
      <c r="M332" s="179"/>
      <c r="N332" s="179"/>
      <c r="O332" s="179"/>
      <c r="P332" s="179"/>
      <c r="Q332" s="179"/>
      <c r="R332" s="179"/>
      <c r="S332" s="179"/>
      <c r="T332" s="179"/>
      <c r="U332" s="179"/>
      <c r="V332" s="179"/>
      <c r="W332" s="179"/>
      <c r="X332" s="179"/>
      <c r="Y332" s="179"/>
      <c r="Z332" s="179"/>
      <c r="AA332" s="179"/>
      <c r="AB332" s="179"/>
      <c r="AC332" s="179"/>
      <c r="AD332" s="179"/>
      <c r="AE332" s="179"/>
      <c r="AF332" s="179"/>
      <c r="AG332" s="179"/>
      <c r="AJ332" s="179"/>
      <c r="AK332" s="179"/>
      <c r="AL332" s="179"/>
      <c r="AM332" s="179"/>
      <c r="AN332" s="179"/>
    </row>
    <row r="333" spans="1:40" s="178" customFormat="1">
      <c r="A333" s="79"/>
      <c r="E333" s="179"/>
      <c r="F333" s="179"/>
      <c r="G333" s="179"/>
      <c r="H333" s="179"/>
      <c r="I333" s="179"/>
      <c r="J333" s="179"/>
      <c r="K333" s="179"/>
      <c r="L333" s="179"/>
      <c r="M333" s="179"/>
      <c r="N333" s="179"/>
      <c r="O333" s="179"/>
      <c r="P333" s="179"/>
      <c r="Q333" s="179"/>
      <c r="R333" s="179"/>
      <c r="S333" s="179"/>
      <c r="T333" s="179"/>
      <c r="U333" s="179"/>
      <c r="V333" s="179"/>
      <c r="W333" s="179"/>
      <c r="X333" s="179"/>
      <c r="Y333" s="179"/>
      <c r="Z333" s="179"/>
      <c r="AA333" s="179"/>
      <c r="AB333" s="179"/>
      <c r="AC333" s="179"/>
      <c r="AD333" s="179"/>
      <c r="AE333" s="179"/>
      <c r="AF333" s="179"/>
      <c r="AG333" s="179"/>
      <c r="AJ333" s="179"/>
      <c r="AK333" s="179"/>
      <c r="AL333" s="179"/>
      <c r="AM333" s="179"/>
      <c r="AN333" s="179"/>
    </row>
    <row r="334" spans="1:40" s="178" customFormat="1">
      <c r="A334" s="79"/>
      <c r="E334" s="179"/>
      <c r="F334" s="179"/>
      <c r="G334" s="179"/>
      <c r="H334" s="179"/>
      <c r="I334" s="179"/>
      <c r="J334" s="179"/>
      <c r="K334" s="179"/>
      <c r="L334" s="179"/>
      <c r="M334" s="179"/>
      <c r="N334" s="179"/>
      <c r="O334" s="179"/>
      <c r="P334" s="179"/>
      <c r="Q334" s="179"/>
      <c r="R334" s="179"/>
      <c r="S334" s="179"/>
      <c r="T334" s="179"/>
      <c r="U334" s="179"/>
      <c r="V334" s="179"/>
      <c r="W334" s="179"/>
      <c r="X334" s="179"/>
      <c r="Y334" s="179"/>
      <c r="Z334" s="179"/>
      <c r="AA334" s="179"/>
      <c r="AB334" s="179"/>
      <c r="AC334" s="179"/>
      <c r="AD334" s="179"/>
      <c r="AE334" s="179"/>
      <c r="AF334" s="179"/>
      <c r="AG334" s="179"/>
      <c r="AJ334" s="179"/>
      <c r="AK334" s="179"/>
      <c r="AL334" s="179"/>
      <c r="AM334" s="179"/>
      <c r="AN334" s="179"/>
    </row>
    <row r="335" spans="1:40" s="178" customFormat="1">
      <c r="A335" s="79"/>
      <c r="E335" s="179"/>
      <c r="F335" s="179"/>
      <c r="G335" s="179"/>
      <c r="H335" s="179"/>
      <c r="I335" s="179"/>
      <c r="J335" s="179"/>
      <c r="K335" s="179"/>
      <c r="L335" s="179"/>
      <c r="M335" s="179"/>
      <c r="N335" s="179"/>
      <c r="O335" s="179"/>
      <c r="P335" s="179"/>
      <c r="Q335" s="179"/>
      <c r="R335" s="179"/>
      <c r="S335" s="179"/>
      <c r="T335" s="179"/>
      <c r="U335" s="179"/>
      <c r="V335" s="179"/>
      <c r="W335" s="179"/>
      <c r="X335" s="179"/>
      <c r="Y335" s="179"/>
      <c r="Z335" s="179"/>
      <c r="AA335" s="179"/>
      <c r="AB335" s="179"/>
      <c r="AC335" s="179"/>
      <c r="AD335" s="179"/>
      <c r="AE335" s="179"/>
      <c r="AF335" s="179"/>
      <c r="AG335" s="179"/>
      <c r="AJ335" s="179"/>
      <c r="AK335" s="179"/>
      <c r="AL335" s="179"/>
      <c r="AM335" s="179"/>
      <c r="AN335" s="179"/>
    </row>
    <row r="336" spans="1:40" s="178" customFormat="1">
      <c r="A336" s="79"/>
      <c r="E336" s="179"/>
      <c r="F336" s="179"/>
      <c r="G336" s="179"/>
      <c r="H336" s="179"/>
      <c r="I336" s="179"/>
      <c r="J336" s="179"/>
      <c r="K336" s="179"/>
      <c r="L336" s="179"/>
      <c r="M336" s="179"/>
      <c r="N336" s="179"/>
      <c r="O336" s="179"/>
      <c r="P336" s="179"/>
      <c r="Q336" s="179"/>
      <c r="R336" s="179"/>
      <c r="S336" s="179"/>
      <c r="T336" s="179"/>
      <c r="U336" s="179"/>
      <c r="V336" s="179"/>
      <c r="W336" s="179"/>
      <c r="X336" s="179"/>
      <c r="Y336" s="179"/>
      <c r="Z336" s="179"/>
      <c r="AA336" s="179"/>
      <c r="AB336" s="179"/>
      <c r="AC336" s="179"/>
      <c r="AD336" s="179"/>
      <c r="AE336" s="179"/>
      <c r="AF336" s="179"/>
      <c r="AG336" s="179"/>
      <c r="AJ336" s="179"/>
      <c r="AK336" s="179"/>
      <c r="AL336" s="179"/>
      <c r="AM336" s="179"/>
      <c r="AN336" s="179"/>
    </row>
    <row r="337" spans="1:40" s="178" customFormat="1">
      <c r="A337" s="79"/>
      <c r="E337" s="179"/>
      <c r="F337" s="179"/>
      <c r="G337" s="179"/>
      <c r="H337" s="179"/>
      <c r="I337" s="179"/>
      <c r="J337" s="179"/>
      <c r="K337" s="179"/>
      <c r="L337" s="179"/>
      <c r="M337" s="179"/>
      <c r="N337" s="179"/>
      <c r="O337" s="179"/>
      <c r="P337" s="179"/>
      <c r="Q337" s="179"/>
      <c r="R337" s="179"/>
      <c r="S337" s="179"/>
      <c r="T337" s="179"/>
      <c r="U337" s="179"/>
      <c r="V337" s="179"/>
      <c r="W337" s="179"/>
      <c r="X337" s="179"/>
      <c r="Y337" s="179"/>
      <c r="Z337" s="179"/>
      <c r="AA337" s="179"/>
      <c r="AB337" s="179"/>
      <c r="AC337" s="179"/>
      <c r="AD337" s="179"/>
      <c r="AE337" s="179"/>
      <c r="AF337" s="179"/>
      <c r="AG337" s="179"/>
      <c r="AJ337" s="179"/>
      <c r="AK337" s="179"/>
      <c r="AL337" s="179"/>
      <c r="AM337" s="179"/>
      <c r="AN337" s="179"/>
    </row>
    <row r="338" spans="1:40" s="178" customFormat="1">
      <c r="A338" s="79"/>
      <c r="E338" s="179"/>
      <c r="F338" s="179"/>
      <c r="G338" s="179"/>
      <c r="H338" s="179"/>
      <c r="I338" s="179"/>
      <c r="J338" s="179"/>
      <c r="K338" s="179"/>
      <c r="L338" s="179"/>
      <c r="M338" s="179"/>
      <c r="N338" s="179"/>
      <c r="O338" s="179"/>
      <c r="P338" s="179"/>
      <c r="Q338" s="179"/>
      <c r="R338" s="179"/>
      <c r="S338" s="179"/>
      <c r="T338" s="179"/>
      <c r="U338" s="179"/>
      <c r="V338" s="179"/>
      <c r="W338" s="179"/>
      <c r="X338" s="179"/>
      <c r="Y338" s="179"/>
      <c r="Z338" s="179"/>
      <c r="AA338" s="179"/>
      <c r="AB338" s="179"/>
      <c r="AC338" s="179"/>
      <c r="AD338" s="179"/>
      <c r="AE338" s="179"/>
      <c r="AF338" s="179"/>
      <c r="AG338" s="179"/>
      <c r="AJ338" s="179"/>
      <c r="AK338" s="179"/>
      <c r="AL338" s="179"/>
      <c r="AM338" s="179"/>
      <c r="AN338" s="179"/>
    </row>
    <row r="339" spans="1:40" s="178" customFormat="1">
      <c r="A339" s="79"/>
      <c r="E339" s="179"/>
      <c r="F339" s="179"/>
      <c r="G339" s="179"/>
      <c r="H339" s="179"/>
      <c r="I339" s="179"/>
      <c r="J339" s="179"/>
      <c r="K339" s="179"/>
      <c r="L339" s="179"/>
      <c r="M339" s="179"/>
      <c r="N339" s="179"/>
      <c r="O339" s="179"/>
      <c r="P339" s="179"/>
      <c r="Q339" s="179"/>
      <c r="R339" s="179"/>
      <c r="S339" s="179"/>
      <c r="T339" s="179"/>
      <c r="U339" s="179"/>
      <c r="V339" s="179"/>
      <c r="W339" s="179"/>
      <c r="X339" s="179"/>
      <c r="Y339" s="179"/>
      <c r="Z339" s="179"/>
      <c r="AA339" s="179"/>
      <c r="AB339" s="179"/>
      <c r="AC339" s="179"/>
      <c r="AD339" s="179"/>
      <c r="AE339" s="179"/>
      <c r="AF339" s="179"/>
      <c r="AG339" s="179"/>
      <c r="AJ339" s="179"/>
      <c r="AK339" s="179"/>
      <c r="AL339" s="179"/>
      <c r="AM339" s="179"/>
      <c r="AN339" s="179"/>
    </row>
    <row r="340" spans="1:40" s="178" customFormat="1">
      <c r="A340" s="79"/>
      <c r="E340" s="179"/>
      <c r="F340" s="179"/>
      <c r="G340" s="179"/>
      <c r="H340" s="179"/>
      <c r="I340" s="179"/>
      <c r="J340" s="179"/>
      <c r="K340" s="179"/>
      <c r="L340" s="179"/>
      <c r="M340" s="179"/>
      <c r="N340" s="179"/>
      <c r="O340" s="179"/>
      <c r="P340" s="179"/>
      <c r="Q340" s="179"/>
      <c r="R340" s="179"/>
      <c r="S340" s="179"/>
      <c r="T340" s="179"/>
      <c r="U340" s="179"/>
      <c r="V340" s="179"/>
      <c r="W340" s="179"/>
      <c r="X340" s="179"/>
      <c r="Y340" s="179"/>
      <c r="Z340" s="179"/>
      <c r="AA340" s="179"/>
      <c r="AB340" s="179"/>
      <c r="AC340" s="179"/>
      <c r="AD340" s="179"/>
      <c r="AE340" s="179"/>
      <c r="AF340" s="179"/>
      <c r="AG340" s="179"/>
      <c r="AJ340" s="179"/>
      <c r="AK340" s="179"/>
      <c r="AL340" s="179"/>
      <c r="AM340" s="179"/>
      <c r="AN340" s="179"/>
    </row>
    <row r="341" spans="1:40" s="178" customFormat="1">
      <c r="A341" s="79"/>
      <c r="E341" s="179"/>
      <c r="F341" s="179"/>
      <c r="G341" s="179"/>
      <c r="H341" s="179"/>
      <c r="I341" s="179"/>
      <c r="J341" s="179"/>
      <c r="K341" s="179"/>
      <c r="L341" s="179"/>
      <c r="M341" s="179"/>
      <c r="N341" s="179"/>
      <c r="O341" s="179"/>
      <c r="P341" s="179"/>
      <c r="Q341" s="179"/>
      <c r="R341" s="179"/>
      <c r="S341" s="179"/>
      <c r="T341" s="179"/>
      <c r="U341" s="179"/>
      <c r="V341" s="179"/>
      <c r="W341" s="179"/>
      <c r="X341" s="179"/>
      <c r="Y341" s="179"/>
      <c r="Z341" s="179"/>
      <c r="AA341" s="179"/>
      <c r="AB341" s="179"/>
      <c r="AC341" s="179"/>
      <c r="AD341" s="179"/>
      <c r="AE341" s="179"/>
      <c r="AF341" s="179"/>
      <c r="AG341" s="179"/>
      <c r="AJ341" s="179"/>
      <c r="AK341" s="179"/>
      <c r="AL341" s="179"/>
      <c r="AM341" s="179"/>
      <c r="AN341" s="179"/>
    </row>
    <row r="342" spans="1:40" s="178" customFormat="1">
      <c r="A342" s="79"/>
      <c r="E342" s="179"/>
      <c r="F342" s="179"/>
      <c r="G342" s="179"/>
      <c r="H342" s="179"/>
      <c r="I342" s="179"/>
      <c r="J342" s="179"/>
      <c r="K342" s="179"/>
      <c r="L342" s="179"/>
      <c r="M342" s="179"/>
      <c r="N342" s="179"/>
      <c r="O342" s="179"/>
      <c r="P342" s="179"/>
      <c r="Q342" s="179"/>
      <c r="R342" s="179"/>
      <c r="S342" s="179"/>
      <c r="T342" s="179"/>
      <c r="U342" s="179"/>
      <c r="V342" s="179"/>
      <c r="W342" s="179"/>
      <c r="X342" s="179"/>
      <c r="Y342" s="179"/>
      <c r="Z342" s="179"/>
      <c r="AA342" s="179"/>
      <c r="AB342" s="179"/>
      <c r="AC342" s="179"/>
      <c r="AD342" s="179"/>
      <c r="AE342" s="179"/>
      <c r="AF342" s="179"/>
      <c r="AG342" s="179"/>
      <c r="AJ342" s="179"/>
      <c r="AK342" s="179"/>
      <c r="AL342" s="179"/>
      <c r="AM342" s="179"/>
      <c r="AN342" s="179"/>
    </row>
    <row r="343" spans="1:40" s="178" customFormat="1">
      <c r="A343" s="79"/>
      <c r="E343" s="179"/>
      <c r="F343" s="179"/>
      <c r="G343" s="179"/>
      <c r="H343" s="179"/>
      <c r="I343" s="179"/>
      <c r="J343" s="179"/>
      <c r="K343" s="179"/>
      <c r="L343" s="179"/>
      <c r="M343" s="179"/>
      <c r="N343" s="179"/>
      <c r="O343" s="179"/>
      <c r="P343" s="179"/>
      <c r="Q343" s="179"/>
      <c r="R343" s="179"/>
      <c r="S343" s="179"/>
      <c r="T343" s="179"/>
      <c r="U343" s="179"/>
      <c r="V343" s="179"/>
      <c r="W343" s="179"/>
      <c r="X343" s="179"/>
      <c r="Y343" s="179"/>
      <c r="Z343" s="179"/>
      <c r="AA343" s="179"/>
      <c r="AB343" s="179"/>
      <c r="AC343" s="179"/>
      <c r="AD343" s="179"/>
      <c r="AE343" s="179"/>
      <c r="AF343" s="179"/>
      <c r="AG343" s="179"/>
      <c r="AJ343" s="179"/>
      <c r="AK343" s="179"/>
      <c r="AL343" s="179"/>
      <c r="AM343" s="179"/>
      <c r="AN343" s="179"/>
    </row>
    <row r="344" spans="1:40" s="178" customFormat="1">
      <c r="A344" s="79"/>
      <c r="E344" s="179"/>
      <c r="F344" s="179"/>
      <c r="G344" s="179"/>
      <c r="H344" s="179"/>
      <c r="I344" s="179"/>
      <c r="J344" s="179"/>
      <c r="K344" s="179"/>
      <c r="L344" s="179"/>
      <c r="M344" s="179"/>
      <c r="N344" s="179"/>
      <c r="O344" s="179"/>
      <c r="P344" s="179"/>
      <c r="Q344" s="179"/>
      <c r="R344" s="179"/>
      <c r="S344" s="179"/>
      <c r="T344" s="179"/>
      <c r="U344" s="179"/>
      <c r="V344" s="179"/>
      <c r="W344" s="179"/>
      <c r="X344" s="179"/>
      <c r="Y344" s="179"/>
      <c r="Z344" s="179"/>
      <c r="AA344" s="179"/>
      <c r="AB344" s="179"/>
      <c r="AC344" s="179"/>
      <c r="AD344" s="179"/>
      <c r="AE344" s="179"/>
      <c r="AF344" s="179"/>
      <c r="AG344" s="179"/>
      <c r="AJ344" s="179"/>
      <c r="AK344" s="179"/>
      <c r="AL344" s="179"/>
      <c r="AM344" s="179"/>
      <c r="AN344" s="179"/>
    </row>
    <row r="345" spans="1:40" s="178" customFormat="1">
      <c r="A345" s="79"/>
      <c r="E345" s="179"/>
      <c r="F345" s="179"/>
      <c r="G345" s="179"/>
      <c r="H345" s="179"/>
      <c r="I345" s="179"/>
      <c r="J345" s="179"/>
      <c r="K345" s="179"/>
      <c r="L345" s="179"/>
      <c r="M345" s="179"/>
      <c r="N345" s="179"/>
      <c r="O345" s="179"/>
      <c r="P345" s="179"/>
      <c r="Q345" s="179"/>
      <c r="R345" s="179"/>
      <c r="S345" s="179"/>
      <c r="T345" s="179"/>
      <c r="U345" s="179"/>
      <c r="V345" s="179"/>
      <c r="W345" s="179"/>
      <c r="X345" s="179"/>
      <c r="Y345" s="179"/>
      <c r="Z345" s="179"/>
      <c r="AA345" s="179"/>
      <c r="AB345" s="179"/>
      <c r="AC345" s="179"/>
      <c r="AD345" s="179"/>
      <c r="AE345" s="179"/>
      <c r="AF345" s="179"/>
      <c r="AG345" s="179"/>
      <c r="AJ345" s="179"/>
      <c r="AK345" s="179"/>
      <c r="AL345" s="179"/>
      <c r="AM345" s="179"/>
      <c r="AN345" s="179"/>
    </row>
    <row r="346" spans="1:40" s="178" customFormat="1">
      <c r="A346" s="79"/>
      <c r="E346" s="179"/>
      <c r="F346" s="179"/>
      <c r="G346" s="179"/>
      <c r="H346" s="179"/>
      <c r="I346" s="179"/>
      <c r="J346" s="179"/>
      <c r="K346" s="179"/>
      <c r="L346" s="179"/>
      <c r="M346" s="179"/>
      <c r="N346" s="179"/>
      <c r="O346" s="179"/>
      <c r="P346" s="179"/>
      <c r="Q346" s="179"/>
      <c r="R346" s="179"/>
      <c r="S346" s="179"/>
      <c r="T346" s="179"/>
      <c r="U346" s="179"/>
      <c r="V346" s="179"/>
      <c r="W346" s="179"/>
      <c r="X346" s="179"/>
      <c r="Y346" s="179"/>
      <c r="Z346" s="179"/>
      <c r="AA346" s="179"/>
      <c r="AB346" s="179"/>
      <c r="AC346" s="179"/>
      <c r="AD346" s="179"/>
      <c r="AE346" s="179"/>
      <c r="AF346" s="179"/>
      <c r="AG346" s="179"/>
      <c r="AJ346" s="179"/>
      <c r="AK346" s="179"/>
      <c r="AL346" s="179"/>
      <c r="AM346" s="179"/>
      <c r="AN346" s="179"/>
    </row>
    <row r="347" spans="1:40" s="178" customFormat="1">
      <c r="A347" s="79"/>
      <c r="E347" s="179"/>
      <c r="F347" s="179"/>
      <c r="G347" s="179"/>
      <c r="H347" s="179"/>
      <c r="I347" s="179"/>
      <c r="J347" s="179"/>
      <c r="K347" s="179"/>
      <c r="L347" s="179"/>
      <c r="M347" s="179"/>
      <c r="N347" s="179"/>
      <c r="O347" s="179"/>
      <c r="P347" s="179"/>
      <c r="Q347" s="179"/>
      <c r="R347" s="179"/>
      <c r="S347" s="179"/>
      <c r="T347" s="179"/>
      <c r="U347" s="179"/>
      <c r="V347" s="179"/>
      <c r="W347" s="179"/>
      <c r="X347" s="179"/>
      <c r="Y347" s="179"/>
      <c r="Z347" s="179"/>
      <c r="AA347" s="179"/>
      <c r="AB347" s="179"/>
      <c r="AC347" s="179"/>
      <c r="AD347" s="179"/>
      <c r="AE347" s="179"/>
      <c r="AF347" s="179"/>
      <c r="AG347" s="179"/>
      <c r="AJ347" s="179"/>
      <c r="AK347" s="179"/>
      <c r="AL347" s="179"/>
      <c r="AM347" s="179"/>
      <c r="AN347" s="179"/>
    </row>
    <row r="348" spans="1:40" s="178" customFormat="1">
      <c r="A348" s="79"/>
      <c r="E348" s="179"/>
      <c r="F348" s="179"/>
      <c r="G348" s="179"/>
      <c r="H348" s="179"/>
      <c r="I348" s="179"/>
      <c r="J348" s="179"/>
      <c r="K348" s="179"/>
      <c r="L348" s="179"/>
      <c r="M348" s="179"/>
      <c r="N348" s="179"/>
      <c r="O348" s="179"/>
      <c r="P348" s="179"/>
      <c r="Q348" s="179"/>
      <c r="R348" s="179"/>
      <c r="S348" s="179"/>
      <c r="T348" s="179"/>
      <c r="U348" s="179"/>
      <c r="V348" s="179"/>
      <c r="W348" s="179"/>
      <c r="X348" s="179"/>
      <c r="Y348" s="179"/>
      <c r="Z348" s="179"/>
      <c r="AA348" s="179"/>
      <c r="AB348" s="179"/>
      <c r="AC348" s="179"/>
      <c r="AD348" s="179"/>
      <c r="AE348" s="179"/>
      <c r="AF348" s="179"/>
      <c r="AG348" s="179"/>
      <c r="AJ348" s="179"/>
      <c r="AK348" s="179"/>
      <c r="AL348" s="179"/>
      <c r="AM348" s="179"/>
      <c r="AN348" s="179"/>
    </row>
    <row r="349" spans="1:40" s="178" customFormat="1">
      <c r="A349" s="79"/>
      <c r="E349" s="179"/>
      <c r="F349" s="179"/>
      <c r="G349" s="179"/>
      <c r="H349" s="179"/>
      <c r="I349" s="179"/>
      <c r="J349" s="179"/>
      <c r="K349" s="179"/>
      <c r="L349" s="179"/>
      <c r="M349" s="179"/>
      <c r="N349" s="179"/>
      <c r="O349" s="179"/>
      <c r="P349" s="179"/>
      <c r="Q349" s="179"/>
      <c r="R349" s="179"/>
      <c r="S349" s="179"/>
      <c r="T349" s="179"/>
      <c r="U349" s="179"/>
      <c r="V349" s="179"/>
      <c r="W349" s="179"/>
      <c r="X349" s="179"/>
      <c r="Y349" s="179"/>
      <c r="Z349" s="179"/>
      <c r="AA349" s="179"/>
      <c r="AB349" s="179"/>
      <c r="AC349" s="179"/>
      <c r="AD349" s="179"/>
      <c r="AE349" s="179"/>
      <c r="AF349" s="179"/>
      <c r="AG349" s="179"/>
      <c r="AJ349" s="179"/>
      <c r="AK349" s="179"/>
      <c r="AL349" s="179"/>
      <c r="AM349" s="179"/>
      <c r="AN349" s="179"/>
    </row>
    <row r="350" spans="1:40" s="178" customFormat="1">
      <c r="A350" s="79"/>
      <c r="E350" s="179"/>
      <c r="F350" s="179"/>
      <c r="G350" s="179"/>
      <c r="H350" s="179"/>
      <c r="I350" s="179"/>
      <c r="J350" s="179"/>
      <c r="K350" s="179"/>
      <c r="L350" s="179"/>
      <c r="M350" s="179"/>
      <c r="N350" s="179"/>
      <c r="O350" s="179"/>
      <c r="P350" s="179"/>
      <c r="Q350" s="179"/>
      <c r="R350" s="179"/>
      <c r="S350" s="179"/>
      <c r="T350" s="179"/>
      <c r="U350" s="179"/>
      <c r="V350" s="179"/>
      <c r="W350" s="179"/>
      <c r="X350" s="179"/>
      <c r="Y350" s="179"/>
      <c r="Z350" s="179"/>
      <c r="AA350" s="179"/>
      <c r="AB350" s="179"/>
      <c r="AC350" s="179"/>
      <c r="AD350" s="179"/>
      <c r="AE350" s="179"/>
      <c r="AF350" s="179"/>
      <c r="AG350" s="179"/>
      <c r="AJ350" s="179"/>
      <c r="AK350" s="179"/>
      <c r="AL350" s="179"/>
      <c r="AM350" s="179"/>
      <c r="AN350" s="179"/>
    </row>
    <row r="351" spans="1:40" s="178" customFormat="1">
      <c r="A351" s="79"/>
      <c r="E351" s="179"/>
      <c r="F351" s="179"/>
      <c r="G351" s="179"/>
      <c r="H351" s="179"/>
      <c r="I351" s="179"/>
      <c r="J351" s="179"/>
      <c r="K351" s="179"/>
      <c r="L351" s="179"/>
      <c r="M351" s="179"/>
      <c r="N351" s="179"/>
      <c r="O351" s="179"/>
      <c r="P351" s="179"/>
      <c r="Q351" s="179"/>
      <c r="R351" s="179"/>
      <c r="S351" s="179"/>
      <c r="T351" s="179"/>
      <c r="U351" s="179"/>
      <c r="V351" s="179"/>
      <c r="W351" s="179"/>
      <c r="X351" s="179"/>
      <c r="Y351" s="179"/>
      <c r="Z351" s="179"/>
      <c r="AA351" s="179"/>
      <c r="AB351" s="179"/>
      <c r="AC351" s="179"/>
      <c r="AD351" s="179"/>
      <c r="AE351" s="179"/>
      <c r="AF351" s="179"/>
      <c r="AG351" s="179"/>
      <c r="AJ351" s="179"/>
      <c r="AK351" s="179"/>
      <c r="AL351" s="179"/>
      <c r="AM351" s="179"/>
      <c r="AN351" s="179"/>
    </row>
    <row r="352" spans="1:40" s="178" customFormat="1">
      <c r="A352" s="79"/>
      <c r="E352" s="179"/>
      <c r="F352" s="179"/>
      <c r="G352" s="179"/>
      <c r="H352" s="179"/>
      <c r="I352" s="179"/>
      <c r="J352" s="179"/>
      <c r="K352" s="179"/>
      <c r="L352" s="179"/>
      <c r="M352" s="179"/>
      <c r="N352" s="179"/>
      <c r="O352" s="179"/>
      <c r="P352" s="179"/>
      <c r="Q352" s="179"/>
      <c r="R352" s="179"/>
      <c r="S352" s="179"/>
      <c r="T352" s="179"/>
      <c r="U352" s="179"/>
      <c r="V352" s="179"/>
      <c r="W352" s="179"/>
      <c r="X352" s="179"/>
      <c r="Y352" s="179"/>
      <c r="Z352" s="179"/>
      <c r="AA352" s="179"/>
      <c r="AB352" s="179"/>
      <c r="AC352" s="179"/>
      <c r="AD352" s="179"/>
      <c r="AE352" s="179"/>
      <c r="AF352" s="179"/>
      <c r="AG352" s="179"/>
      <c r="AJ352" s="179"/>
      <c r="AK352" s="179"/>
      <c r="AL352" s="179"/>
      <c r="AM352" s="179"/>
      <c r="AN352" s="179"/>
    </row>
    <row r="353" spans="1:40" s="178" customFormat="1">
      <c r="A353" s="79"/>
      <c r="E353" s="179"/>
      <c r="F353" s="179"/>
      <c r="G353" s="179"/>
      <c r="H353" s="179"/>
      <c r="I353" s="179"/>
      <c r="J353" s="179"/>
      <c r="K353" s="179"/>
      <c r="L353" s="179"/>
      <c r="M353" s="179"/>
      <c r="N353" s="179"/>
      <c r="O353" s="179"/>
      <c r="P353" s="179"/>
      <c r="Q353" s="179"/>
      <c r="R353" s="179"/>
      <c r="S353" s="179"/>
      <c r="T353" s="179"/>
      <c r="U353" s="179"/>
      <c r="V353" s="179"/>
      <c r="W353" s="179"/>
      <c r="X353" s="179"/>
      <c r="Y353" s="179"/>
      <c r="Z353" s="179"/>
      <c r="AA353" s="179"/>
      <c r="AB353" s="179"/>
      <c r="AC353" s="179"/>
      <c r="AD353" s="179"/>
      <c r="AE353" s="179"/>
      <c r="AF353" s="179"/>
      <c r="AG353" s="179"/>
      <c r="AJ353" s="179"/>
      <c r="AK353" s="179"/>
      <c r="AL353" s="179"/>
      <c r="AM353" s="179"/>
      <c r="AN353" s="179"/>
    </row>
    <row r="354" spans="1:40" s="178" customFormat="1">
      <c r="A354" s="79"/>
      <c r="E354" s="179"/>
      <c r="F354" s="179"/>
      <c r="G354" s="179"/>
      <c r="H354" s="179"/>
      <c r="I354" s="179"/>
      <c r="J354" s="179"/>
      <c r="K354" s="179"/>
      <c r="L354" s="179"/>
      <c r="M354" s="179"/>
      <c r="N354" s="179"/>
      <c r="O354" s="179"/>
      <c r="P354" s="179"/>
      <c r="Q354" s="179"/>
      <c r="R354" s="179"/>
      <c r="S354" s="179"/>
      <c r="T354" s="179"/>
      <c r="U354" s="179"/>
      <c r="V354" s="179"/>
      <c r="W354" s="179"/>
      <c r="X354" s="179"/>
      <c r="Y354" s="179"/>
      <c r="Z354" s="179"/>
      <c r="AA354" s="179"/>
      <c r="AB354" s="179"/>
      <c r="AC354" s="179"/>
      <c r="AD354" s="179"/>
      <c r="AE354" s="179"/>
      <c r="AF354" s="179"/>
      <c r="AG354" s="179"/>
      <c r="AJ354" s="179"/>
      <c r="AK354" s="179"/>
      <c r="AL354" s="179"/>
      <c r="AM354" s="179"/>
      <c r="AN354" s="179"/>
    </row>
    <row r="355" spans="1:40" s="178" customFormat="1">
      <c r="A355" s="79"/>
      <c r="E355" s="179"/>
      <c r="F355" s="179"/>
      <c r="G355" s="179"/>
      <c r="H355" s="179"/>
      <c r="I355" s="179"/>
      <c r="J355" s="179"/>
      <c r="K355" s="179"/>
      <c r="L355" s="179"/>
      <c r="M355" s="179"/>
      <c r="N355" s="179"/>
      <c r="O355" s="179"/>
      <c r="P355" s="179"/>
      <c r="Q355" s="179"/>
      <c r="R355" s="179"/>
      <c r="S355" s="179"/>
      <c r="T355" s="179"/>
      <c r="U355" s="179"/>
      <c r="V355" s="179"/>
      <c r="W355" s="179"/>
      <c r="X355" s="179"/>
      <c r="Y355" s="179"/>
      <c r="Z355" s="179"/>
      <c r="AA355" s="179"/>
      <c r="AB355" s="179"/>
      <c r="AC355" s="179"/>
      <c r="AD355" s="179"/>
      <c r="AE355" s="179"/>
      <c r="AF355" s="179"/>
      <c r="AG355" s="179"/>
      <c r="AJ355" s="179"/>
      <c r="AK355" s="179"/>
      <c r="AL355" s="179"/>
      <c r="AM355" s="179"/>
      <c r="AN355" s="179"/>
    </row>
    <row r="356" spans="1:40" s="178" customFormat="1">
      <c r="A356" s="79"/>
      <c r="E356" s="179"/>
      <c r="F356" s="179"/>
      <c r="G356" s="179"/>
      <c r="H356" s="179"/>
      <c r="I356" s="179"/>
      <c r="J356" s="179"/>
      <c r="K356" s="179"/>
      <c r="L356" s="179"/>
      <c r="M356" s="179"/>
      <c r="N356" s="179"/>
      <c r="O356" s="179"/>
      <c r="P356" s="179"/>
      <c r="Q356" s="179"/>
      <c r="R356" s="179"/>
      <c r="S356" s="179"/>
      <c r="T356" s="179"/>
      <c r="U356" s="179"/>
      <c r="V356" s="179"/>
      <c r="W356" s="179"/>
      <c r="X356" s="179"/>
      <c r="Y356" s="179"/>
      <c r="Z356" s="179"/>
      <c r="AA356" s="179"/>
      <c r="AB356" s="179"/>
      <c r="AC356" s="179"/>
      <c r="AD356" s="179"/>
      <c r="AE356" s="179"/>
      <c r="AF356" s="179"/>
      <c r="AG356" s="179"/>
      <c r="AJ356" s="179"/>
      <c r="AK356" s="179"/>
      <c r="AL356" s="179"/>
      <c r="AM356" s="179"/>
      <c r="AN356" s="179"/>
    </row>
    <row r="357" spans="1:40" s="178" customFormat="1">
      <c r="A357" s="79"/>
      <c r="E357" s="179"/>
      <c r="F357" s="179"/>
      <c r="G357" s="179"/>
      <c r="H357" s="179"/>
      <c r="I357" s="179"/>
      <c r="J357" s="179"/>
      <c r="K357" s="179"/>
      <c r="L357" s="179"/>
      <c r="M357" s="179"/>
      <c r="N357" s="179"/>
      <c r="O357" s="179"/>
      <c r="P357" s="179"/>
      <c r="Q357" s="179"/>
      <c r="R357" s="179"/>
      <c r="S357" s="179"/>
      <c r="T357" s="179"/>
      <c r="U357" s="179"/>
      <c r="V357" s="179"/>
      <c r="W357" s="179"/>
      <c r="X357" s="179"/>
      <c r="Y357" s="179"/>
      <c r="Z357" s="179"/>
      <c r="AA357" s="179"/>
      <c r="AB357" s="179"/>
      <c r="AC357" s="179"/>
      <c r="AD357" s="179"/>
      <c r="AE357" s="179"/>
      <c r="AF357" s="179"/>
      <c r="AG357" s="179"/>
      <c r="AJ357" s="179"/>
      <c r="AK357" s="179"/>
      <c r="AL357" s="179"/>
      <c r="AM357" s="179"/>
      <c r="AN357" s="179"/>
    </row>
    <row r="358" spans="1:40" s="178" customFormat="1">
      <c r="A358" s="79"/>
      <c r="E358" s="179"/>
      <c r="F358" s="179"/>
      <c r="G358" s="179"/>
      <c r="H358" s="179"/>
      <c r="I358" s="179"/>
      <c r="J358" s="179"/>
      <c r="K358" s="179"/>
      <c r="L358" s="179"/>
      <c r="M358" s="179"/>
      <c r="N358" s="179"/>
      <c r="O358" s="179"/>
      <c r="P358" s="179"/>
      <c r="Q358" s="179"/>
      <c r="R358" s="179"/>
      <c r="S358" s="179"/>
      <c r="T358" s="179"/>
      <c r="U358" s="179"/>
      <c r="V358" s="179"/>
      <c r="W358" s="179"/>
      <c r="X358" s="179"/>
      <c r="Y358" s="179"/>
      <c r="Z358" s="179"/>
      <c r="AA358" s="179"/>
      <c r="AB358" s="179"/>
      <c r="AC358" s="179"/>
      <c r="AD358" s="179"/>
      <c r="AE358" s="179"/>
      <c r="AF358" s="179"/>
      <c r="AG358" s="179"/>
      <c r="AJ358" s="179"/>
      <c r="AK358" s="179"/>
      <c r="AL358" s="179"/>
      <c r="AM358" s="179"/>
      <c r="AN358" s="179"/>
    </row>
    <row r="359" spans="1:40" s="178" customFormat="1">
      <c r="A359" s="79"/>
      <c r="E359" s="179"/>
      <c r="F359" s="179"/>
      <c r="G359" s="179"/>
      <c r="H359" s="179"/>
      <c r="I359" s="179"/>
      <c r="J359" s="179"/>
      <c r="K359" s="179"/>
      <c r="L359" s="179"/>
      <c r="M359" s="179"/>
      <c r="N359" s="179"/>
      <c r="O359" s="179"/>
      <c r="P359" s="179"/>
      <c r="Q359" s="179"/>
      <c r="R359" s="179"/>
      <c r="S359" s="179"/>
      <c r="T359" s="179"/>
      <c r="U359" s="179"/>
      <c r="V359" s="179"/>
      <c r="W359" s="179"/>
      <c r="X359" s="179"/>
      <c r="Y359" s="179"/>
      <c r="Z359" s="179"/>
      <c r="AA359" s="179"/>
      <c r="AB359" s="179"/>
      <c r="AC359" s="179"/>
      <c r="AD359" s="179"/>
      <c r="AE359" s="179"/>
      <c r="AF359" s="179"/>
      <c r="AG359" s="179"/>
      <c r="AJ359" s="179"/>
      <c r="AK359" s="179"/>
      <c r="AL359" s="179"/>
      <c r="AM359" s="179"/>
      <c r="AN359" s="179"/>
    </row>
    <row r="360" spans="1:40" s="178" customFormat="1">
      <c r="A360" s="79"/>
      <c r="E360" s="179"/>
      <c r="F360" s="179"/>
      <c r="G360" s="179"/>
      <c r="H360" s="179"/>
      <c r="I360" s="179"/>
      <c r="J360" s="179"/>
      <c r="K360" s="179"/>
      <c r="L360" s="179"/>
      <c r="M360" s="179"/>
      <c r="N360" s="179"/>
      <c r="O360" s="179"/>
      <c r="P360" s="179"/>
      <c r="Q360" s="179"/>
      <c r="R360" s="179"/>
      <c r="S360" s="179"/>
      <c r="T360" s="179"/>
      <c r="U360" s="179"/>
      <c r="V360" s="179"/>
      <c r="W360" s="179"/>
      <c r="X360" s="179"/>
      <c r="Y360" s="179"/>
      <c r="Z360" s="179"/>
      <c r="AA360" s="179"/>
      <c r="AB360" s="179"/>
      <c r="AC360" s="179"/>
      <c r="AD360" s="179"/>
      <c r="AE360" s="179"/>
      <c r="AF360" s="179"/>
      <c r="AG360" s="179"/>
      <c r="AJ360" s="179"/>
      <c r="AK360" s="179"/>
      <c r="AL360" s="179"/>
      <c r="AM360" s="179"/>
      <c r="AN360" s="179"/>
    </row>
    <row r="361" spans="1:40" s="178" customFormat="1">
      <c r="A361" s="79"/>
      <c r="E361" s="179"/>
      <c r="F361" s="179"/>
      <c r="G361" s="179"/>
      <c r="H361" s="179"/>
      <c r="I361" s="179"/>
      <c r="J361" s="179"/>
      <c r="K361" s="179"/>
      <c r="L361" s="179"/>
      <c r="M361" s="179"/>
      <c r="N361" s="179"/>
      <c r="O361" s="179"/>
      <c r="P361" s="179"/>
      <c r="Q361" s="179"/>
      <c r="R361" s="179"/>
      <c r="S361" s="179"/>
      <c r="T361" s="179"/>
      <c r="U361" s="179"/>
      <c r="V361" s="179"/>
      <c r="W361" s="179"/>
      <c r="X361" s="179"/>
      <c r="Y361" s="179"/>
      <c r="Z361" s="179"/>
      <c r="AA361" s="179"/>
      <c r="AB361" s="179"/>
      <c r="AC361" s="179"/>
      <c r="AD361" s="179"/>
      <c r="AE361" s="179"/>
      <c r="AF361" s="179"/>
      <c r="AG361" s="179"/>
      <c r="AJ361" s="179"/>
      <c r="AK361" s="179"/>
      <c r="AL361" s="179"/>
      <c r="AM361" s="179"/>
      <c r="AN361" s="179"/>
    </row>
    <row r="362" spans="1:40" s="178" customFormat="1">
      <c r="A362" s="79"/>
      <c r="E362" s="179"/>
      <c r="F362" s="179"/>
      <c r="G362" s="179"/>
      <c r="H362" s="179"/>
      <c r="I362" s="179"/>
      <c r="J362" s="179"/>
      <c r="K362" s="179"/>
      <c r="L362" s="179"/>
      <c r="M362" s="179"/>
      <c r="N362" s="179"/>
      <c r="O362" s="179"/>
      <c r="P362" s="179"/>
      <c r="Q362" s="179"/>
      <c r="R362" s="179"/>
      <c r="S362" s="179"/>
      <c r="T362" s="179"/>
      <c r="U362" s="179"/>
      <c r="V362" s="179"/>
      <c r="W362" s="179"/>
      <c r="X362" s="179"/>
      <c r="Y362" s="179"/>
      <c r="Z362" s="179"/>
      <c r="AA362" s="179"/>
      <c r="AB362" s="179"/>
      <c r="AC362" s="179"/>
      <c r="AD362" s="179"/>
      <c r="AE362" s="179"/>
      <c r="AF362" s="179"/>
      <c r="AG362" s="179"/>
      <c r="AJ362" s="179"/>
      <c r="AK362" s="179"/>
      <c r="AL362" s="179"/>
      <c r="AM362" s="179"/>
      <c r="AN362" s="179"/>
    </row>
    <row r="363" spans="1:40" s="178" customFormat="1">
      <c r="A363" s="79"/>
      <c r="E363" s="179"/>
      <c r="F363" s="179"/>
      <c r="G363" s="179"/>
      <c r="H363" s="179"/>
      <c r="I363" s="179"/>
      <c r="J363" s="179"/>
      <c r="K363" s="179"/>
      <c r="L363" s="179"/>
      <c r="M363" s="179"/>
      <c r="N363" s="179"/>
      <c r="O363" s="179"/>
      <c r="P363" s="179"/>
      <c r="Q363" s="179"/>
      <c r="R363" s="179"/>
      <c r="S363" s="179"/>
      <c r="T363" s="179"/>
      <c r="U363" s="179"/>
      <c r="V363" s="179"/>
      <c r="W363" s="179"/>
      <c r="X363" s="179"/>
      <c r="Y363" s="179"/>
      <c r="Z363" s="179"/>
      <c r="AA363" s="179"/>
      <c r="AB363" s="179"/>
      <c r="AC363" s="179"/>
      <c r="AD363" s="179"/>
      <c r="AE363" s="179"/>
      <c r="AF363" s="179"/>
      <c r="AG363" s="179"/>
      <c r="AJ363" s="179"/>
      <c r="AK363" s="179"/>
      <c r="AL363" s="179"/>
      <c r="AM363" s="179"/>
      <c r="AN363" s="179"/>
    </row>
    <row r="364" spans="1:40" s="178" customFormat="1">
      <c r="A364" s="79"/>
      <c r="E364" s="179"/>
      <c r="F364" s="179"/>
      <c r="G364" s="179"/>
      <c r="H364" s="179"/>
      <c r="I364" s="179"/>
      <c r="J364" s="179"/>
      <c r="K364" s="179"/>
      <c r="L364" s="179"/>
      <c r="M364" s="179"/>
      <c r="N364" s="179"/>
      <c r="O364" s="179"/>
      <c r="P364" s="179"/>
      <c r="Q364" s="179"/>
      <c r="R364" s="179"/>
      <c r="S364" s="179"/>
      <c r="T364" s="179"/>
      <c r="U364" s="179"/>
      <c r="V364" s="179"/>
      <c r="W364" s="179"/>
      <c r="X364" s="179"/>
      <c r="Y364" s="179"/>
      <c r="Z364" s="179"/>
      <c r="AA364" s="179"/>
      <c r="AB364" s="179"/>
      <c r="AC364" s="179"/>
      <c r="AD364" s="179"/>
      <c r="AE364" s="179"/>
      <c r="AF364" s="179"/>
      <c r="AG364" s="179"/>
      <c r="AJ364" s="179"/>
      <c r="AK364" s="179"/>
      <c r="AL364" s="179"/>
      <c r="AM364" s="179"/>
      <c r="AN364" s="179"/>
    </row>
    <row r="365" spans="1:40" s="178" customFormat="1">
      <c r="A365" s="79"/>
      <c r="E365" s="179"/>
      <c r="F365" s="179"/>
      <c r="G365" s="179"/>
      <c r="H365" s="179"/>
      <c r="I365" s="179"/>
      <c r="J365" s="179"/>
      <c r="K365" s="179"/>
      <c r="L365" s="179"/>
      <c r="M365" s="179"/>
      <c r="N365" s="179"/>
      <c r="O365" s="179"/>
      <c r="P365" s="179"/>
      <c r="Q365" s="179"/>
      <c r="R365" s="179"/>
      <c r="S365" s="179"/>
      <c r="T365" s="179"/>
      <c r="U365" s="179"/>
      <c r="V365" s="179"/>
      <c r="W365" s="179"/>
      <c r="X365" s="179"/>
      <c r="Y365" s="179"/>
      <c r="Z365" s="179"/>
      <c r="AA365" s="179"/>
      <c r="AB365" s="179"/>
      <c r="AC365" s="179"/>
      <c r="AD365" s="179"/>
      <c r="AE365" s="179"/>
      <c r="AF365" s="179"/>
      <c r="AG365" s="179"/>
      <c r="AJ365" s="179"/>
      <c r="AK365" s="179"/>
      <c r="AL365" s="179"/>
      <c r="AM365" s="179"/>
      <c r="AN365" s="179"/>
    </row>
    <row r="366" spans="1:40" s="178" customFormat="1">
      <c r="A366" s="79"/>
      <c r="E366" s="179"/>
      <c r="F366" s="179"/>
      <c r="G366" s="179"/>
      <c r="H366" s="179"/>
      <c r="I366" s="179"/>
      <c r="J366" s="179"/>
      <c r="K366" s="179"/>
      <c r="L366" s="179"/>
      <c r="M366" s="179"/>
      <c r="N366" s="179"/>
      <c r="O366" s="179"/>
      <c r="P366" s="179"/>
      <c r="Q366" s="179"/>
      <c r="R366" s="179"/>
      <c r="S366" s="179"/>
      <c r="T366" s="179"/>
      <c r="U366" s="179"/>
      <c r="V366" s="179"/>
      <c r="W366" s="179"/>
      <c r="X366" s="179"/>
      <c r="Y366" s="179"/>
      <c r="Z366" s="179"/>
      <c r="AA366" s="179"/>
      <c r="AB366" s="179"/>
      <c r="AC366" s="179"/>
      <c r="AD366" s="179"/>
      <c r="AE366" s="179"/>
      <c r="AF366" s="179"/>
      <c r="AG366" s="179"/>
      <c r="AJ366" s="179"/>
      <c r="AK366" s="179"/>
      <c r="AL366" s="179"/>
      <c r="AM366" s="179"/>
      <c r="AN366" s="179"/>
    </row>
    <row r="367" spans="1:40" s="178" customFormat="1">
      <c r="A367" s="79"/>
      <c r="E367" s="179"/>
      <c r="F367" s="179"/>
      <c r="G367" s="179"/>
      <c r="H367" s="179"/>
      <c r="I367" s="179"/>
      <c r="J367" s="179"/>
      <c r="K367" s="179"/>
      <c r="L367" s="179"/>
      <c r="M367" s="179"/>
      <c r="N367" s="179"/>
      <c r="O367" s="179"/>
      <c r="P367" s="179"/>
      <c r="Q367" s="179"/>
      <c r="R367" s="179"/>
      <c r="S367" s="179"/>
      <c r="T367" s="179"/>
      <c r="U367" s="179"/>
      <c r="V367" s="179"/>
      <c r="W367" s="179"/>
      <c r="X367" s="179"/>
      <c r="Y367" s="179"/>
      <c r="Z367" s="179"/>
      <c r="AA367" s="179"/>
      <c r="AB367" s="179"/>
      <c r="AC367" s="179"/>
      <c r="AD367" s="179"/>
      <c r="AE367" s="179"/>
      <c r="AF367" s="179"/>
      <c r="AG367" s="179"/>
      <c r="AJ367" s="179"/>
      <c r="AK367" s="179"/>
      <c r="AL367" s="179"/>
      <c r="AM367" s="179"/>
      <c r="AN367" s="179"/>
    </row>
    <row r="368" spans="1:40" s="178" customFormat="1">
      <c r="A368" s="79"/>
      <c r="E368" s="179"/>
      <c r="F368" s="179"/>
      <c r="G368" s="179"/>
      <c r="H368" s="179"/>
      <c r="I368" s="179"/>
      <c r="J368" s="179"/>
      <c r="K368" s="179"/>
      <c r="L368" s="179"/>
      <c r="M368" s="179"/>
      <c r="N368" s="179"/>
      <c r="O368" s="179"/>
      <c r="P368" s="179"/>
      <c r="Q368" s="179"/>
      <c r="R368" s="179"/>
      <c r="S368" s="179"/>
      <c r="T368" s="179"/>
      <c r="U368" s="179"/>
      <c r="V368" s="179"/>
      <c r="W368" s="179"/>
      <c r="X368" s="179"/>
      <c r="Y368" s="179"/>
      <c r="Z368" s="179"/>
      <c r="AA368" s="179"/>
      <c r="AB368" s="179"/>
      <c r="AC368" s="179"/>
      <c r="AD368" s="179"/>
      <c r="AE368" s="179"/>
      <c r="AF368" s="179"/>
      <c r="AG368" s="179"/>
      <c r="AJ368" s="179"/>
      <c r="AK368" s="179"/>
      <c r="AL368" s="179"/>
      <c r="AM368" s="179"/>
      <c r="AN368" s="179"/>
    </row>
    <row r="369" spans="1:40" s="178" customFormat="1">
      <c r="A369" s="79"/>
      <c r="E369" s="179"/>
      <c r="F369" s="179"/>
      <c r="G369" s="179"/>
      <c r="H369" s="179"/>
      <c r="I369" s="179"/>
      <c r="J369" s="179"/>
      <c r="K369" s="179"/>
      <c r="L369" s="179"/>
      <c r="M369" s="179"/>
      <c r="N369" s="179"/>
      <c r="O369" s="179"/>
      <c r="P369" s="179"/>
      <c r="Q369" s="179"/>
      <c r="R369" s="179"/>
      <c r="S369" s="179"/>
      <c r="T369" s="179"/>
      <c r="U369" s="179"/>
      <c r="V369" s="179"/>
      <c r="W369" s="179"/>
      <c r="X369" s="179"/>
      <c r="Y369" s="179"/>
      <c r="Z369" s="179"/>
      <c r="AA369" s="179"/>
      <c r="AB369" s="179"/>
      <c r="AC369" s="179"/>
      <c r="AD369" s="179"/>
      <c r="AE369" s="179"/>
      <c r="AF369" s="179"/>
      <c r="AG369" s="179"/>
      <c r="AJ369" s="179"/>
      <c r="AK369" s="179"/>
      <c r="AL369" s="179"/>
      <c r="AM369" s="179"/>
      <c r="AN369" s="179"/>
    </row>
    <row r="370" spans="1:40" s="178" customFormat="1">
      <c r="A370" s="79"/>
      <c r="E370" s="179"/>
      <c r="F370" s="179"/>
      <c r="G370" s="179"/>
      <c r="H370" s="179"/>
      <c r="I370" s="179"/>
      <c r="J370" s="179"/>
      <c r="K370" s="179"/>
      <c r="L370" s="179"/>
      <c r="M370" s="179"/>
      <c r="N370" s="179"/>
      <c r="O370" s="179"/>
      <c r="P370" s="179"/>
      <c r="Q370" s="179"/>
      <c r="R370" s="179"/>
      <c r="S370" s="179"/>
      <c r="T370" s="179"/>
      <c r="U370" s="179"/>
      <c r="V370" s="179"/>
      <c r="W370" s="179"/>
      <c r="X370" s="179"/>
      <c r="Y370" s="179"/>
      <c r="Z370" s="179"/>
      <c r="AA370" s="179"/>
      <c r="AB370" s="179"/>
      <c r="AC370" s="179"/>
      <c r="AD370" s="179"/>
      <c r="AE370" s="179"/>
      <c r="AF370" s="179"/>
      <c r="AG370" s="179"/>
      <c r="AJ370" s="179"/>
      <c r="AK370" s="179"/>
      <c r="AL370" s="179"/>
      <c r="AM370" s="179"/>
      <c r="AN370" s="179"/>
    </row>
    <row r="371" spans="1:40" s="178" customFormat="1">
      <c r="A371" s="79"/>
      <c r="E371" s="179"/>
      <c r="F371" s="179"/>
      <c r="G371" s="179"/>
      <c r="H371" s="179"/>
      <c r="I371" s="179"/>
      <c r="J371" s="179"/>
      <c r="K371" s="179"/>
      <c r="L371" s="179"/>
      <c r="M371" s="179"/>
      <c r="N371" s="179"/>
      <c r="O371" s="179"/>
      <c r="P371" s="179"/>
      <c r="Q371" s="179"/>
      <c r="R371" s="179"/>
      <c r="S371" s="179"/>
      <c r="T371" s="179"/>
      <c r="U371" s="179"/>
      <c r="V371" s="179"/>
      <c r="W371" s="179"/>
      <c r="X371" s="179"/>
      <c r="Y371" s="179"/>
      <c r="Z371" s="179"/>
      <c r="AA371" s="179"/>
      <c r="AB371" s="179"/>
      <c r="AC371" s="179"/>
      <c r="AD371" s="179"/>
      <c r="AE371" s="179"/>
      <c r="AF371" s="179"/>
      <c r="AG371" s="179"/>
      <c r="AJ371" s="179"/>
      <c r="AK371" s="179"/>
      <c r="AL371" s="179"/>
      <c r="AM371" s="179"/>
      <c r="AN371" s="179"/>
    </row>
    <row r="372" spans="1:40" s="178" customFormat="1">
      <c r="A372" s="79"/>
      <c r="E372" s="179"/>
      <c r="F372" s="179"/>
      <c r="G372" s="179"/>
      <c r="H372" s="179"/>
      <c r="I372" s="179"/>
      <c r="J372" s="179"/>
      <c r="K372" s="179"/>
      <c r="L372" s="179"/>
      <c r="M372" s="179"/>
      <c r="N372" s="179"/>
      <c r="O372" s="179"/>
      <c r="P372" s="179"/>
      <c r="Q372" s="179"/>
      <c r="R372" s="179"/>
      <c r="S372" s="179"/>
      <c r="T372" s="179"/>
      <c r="U372" s="179"/>
      <c r="V372" s="179"/>
      <c r="W372" s="179"/>
      <c r="X372" s="179"/>
      <c r="Y372" s="179"/>
      <c r="Z372" s="179"/>
      <c r="AA372" s="179"/>
      <c r="AB372" s="179"/>
      <c r="AC372" s="179"/>
      <c r="AD372" s="179"/>
      <c r="AE372" s="179"/>
      <c r="AF372" s="179"/>
      <c r="AG372" s="179"/>
      <c r="AJ372" s="179"/>
      <c r="AK372" s="179"/>
      <c r="AL372" s="179"/>
      <c r="AM372" s="179"/>
      <c r="AN372" s="179"/>
    </row>
    <row r="373" spans="1:40" s="178" customFormat="1">
      <c r="A373" s="79"/>
      <c r="E373" s="179"/>
      <c r="F373" s="179"/>
      <c r="G373" s="179"/>
      <c r="H373" s="179"/>
      <c r="I373" s="179"/>
      <c r="J373" s="179"/>
      <c r="K373" s="179"/>
      <c r="L373" s="179"/>
      <c r="M373" s="179"/>
      <c r="N373" s="179"/>
      <c r="O373" s="179"/>
      <c r="P373" s="179"/>
      <c r="Q373" s="179"/>
      <c r="R373" s="179"/>
      <c r="S373" s="179"/>
      <c r="T373" s="179"/>
      <c r="U373" s="179"/>
      <c r="V373" s="179"/>
      <c r="W373" s="179"/>
      <c r="X373" s="179"/>
      <c r="Y373" s="179"/>
      <c r="Z373" s="179"/>
      <c r="AA373" s="179"/>
      <c r="AB373" s="179"/>
      <c r="AC373" s="179"/>
      <c r="AD373" s="179"/>
      <c r="AE373" s="179"/>
      <c r="AF373" s="179"/>
      <c r="AG373" s="179"/>
      <c r="AJ373" s="179"/>
      <c r="AK373" s="179"/>
      <c r="AL373" s="179"/>
      <c r="AM373" s="179"/>
      <c r="AN373" s="179"/>
    </row>
    <row r="374" spans="1:40" s="178" customFormat="1">
      <c r="A374" s="79"/>
      <c r="E374" s="179"/>
      <c r="F374" s="179"/>
      <c r="G374" s="179"/>
      <c r="H374" s="179"/>
      <c r="I374" s="179"/>
      <c r="J374" s="179"/>
      <c r="K374" s="179"/>
      <c r="L374" s="179"/>
      <c r="M374" s="179"/>
      <c r="N374" s="179"/>
      <c r="O374" s="179"/>
      <c r="P374" s="179"/>
      <c r="Q374" s="179"/>
      <c r="R374" s="179"/>
      <c r="S374" s="179"/>
      <c r="T374" s="179"/>
      <c r="U374" s="179"/>
      <c r="V374" s="179"/>
      <c r="W374" s="179"/>
      <c r="X374" s="179"/>
      <c r="Y374" s="179"/>
      <c r="Z374" s="179"/>
      <c r="AA374" s="179"/>
      <c r="AB374" s="179"/>
      <c r="AC374" s="179"/>
      <c r="AD374" s="179"/>
      <c r="AE374" s="179"/>
      <c r="AF374" s="179"/>
      <c r="AG374" s="179"/>
      <c r="AJ374" s="179"/>
      <c r="AK374" s="179"/>
      <c r="AL374" s="179"/>
      <c r="AM374" s="179"/>
      <c r="AN374" s="179"/>
    </row>
    <row r="375" spans="1:40" s="178" customFormat="1">
      <c r="A375" s="79"/>
      <c r="E375" s="179"/>
      <c r="F375" s="179"/>
      <c r="G375" s="179"/>
      <c r="H375" s="179"/>
      <c r="I375" s="179"/>
      <c r="J375" s="179"/>
      <c r="K375" s="179"/>
      <c r="L375" s="179"/>
      <c r="M375" s="179"/>
      <c r="N375" s="179"/>
      <c r="O375" s="179"/>
      <c r="P375" s="179"/>
      <c r="Q375" s="179"/>
      <c r="R375" s="179"/>
      <c r="S375" s="179"/>
      <c r="T375" s="179"/>
      <c r="U375" s="179"/>
      <c r="V375" s="179"/>
      <c r="W375" s="179"/>
      <c r="X375" s="179"/>
      <c r="Y375" s="179"/>
      <c r="Z375" s="179"/>
      <c r="AA375" s="179"/>
      <c r="AB375" s="179"/>
      <c r="AC375" s="179"/>
      <c r="AD375" s="179"/>
      <c r="AE375" s="179"/>
      <c r="AF375" s="179"/>
      <c r="AG375" s="179"/>
      <c r="AJ375" s="179"/>
      <c r="AK375" s="179"/>
      <c r="AL375" s="179"/>
      <c r="AM375" s="179"/>
      <c r="AN375" s="179"/>
    </row>
    <row r="376" spans="1:40" s="178" customFormat="1">
      <c r="A376" s="79"/>
      <c r="E376" s="179"/>
      <c r="F376" s="179"/>
      <c r="G376" s="179"/>
      <c r="H376" s="179"/>
      <c r="I376" s="179"/>
      <c r="J376" s="179"/>
      <c r="K376" s="179"/>
      <c r="L376" s="179"/>
      <c r="M376" s="179"/>
      <c r="N376" s="179"/>
      <c r="O376" s="179"/>
      <c r="P376" s="179"/>
      <c r="Q376" s="179"/>
      <c r="R376" s="179"/>
      <c r="S376" s="179"/>
      <c r="T376" s="179"/>
      <c r="U376" s="179"/>
      <c r="V376" s="179"/>
      <c r="W376" s="179"/>
      <c r="X376" s="179"/>
      <c r="Y376" s="179"/>
      <c r="Z376" s="179"/>
      <c r="AA376" s="179"/>
      <c r="AB376" s="179"/>
      <c r="AC376" s="179"/>
      <c r="AD376" s="179"/>
      <c r="AE376" s="179"/>
      <c r="AF376" s="179"/>
      <c r="AG376" s="179"/>
      <c r="AJ376" s="179"/>
      <c r="AK376" s="179"/>
      <c r="AL376" s="179"/>
      <c r="AM376" s="179"/>
      <c r="AN376" s="179"/>
    </row>
    <row r="377" spans="1:40" s="178" customFormat="1">
      <c r="A377" s="79"/>
      <c r="E377" s="179"/>
      <c r="F377" s="179"/>
      <c r="G377" s="179"/>
      <c r="H377" s="179"/>
      <c r="I377" s="179"/>
      <c r="J377" s="179"/>
      <c r="K377" s="179"/>
      <c r="L377" s="179"/>
      <c r="M377" s="179"/>
      <c r="N377" s="179"/>
      <c r="O377" s="179"/>
      <c r="P377" s="179"/>
      <c r="Q377" s="179"/>
      <c r="R377" s="179"/>
      <c r="S377" s="179"/>
      <c r="T377" s="179"/>
      <c r="U377" s="179"/>
      <c r="V377" s="179"/>
      <c r="W377" s="179"/>
      <c r="X377" s="179"/>
      <c r="Y377" s="179"/>
      <c r="Z377" s="179"/>
      <c r="AA377" s="179"/>
      <c r="AB377" s="179"/>
      <c r="AC377" s="179"/>
      <c r="AD377" s="179"/>
      <c r="AE377" s="179"/>
      <c r="AF377" s="179"/>
      <c r="AG377" s="179"/>
      <c r="AJ377" s="179"/>
      <c r="AK377" s="179"/>
      <c r="AL377" s="179"/>
      <c r="AM377" s="179"/>
      <c r="AN377" s="179"/>
    </row>
    <row r="378" spans="1:40" s="178" customFormat="1">
      <c r="A378" s="79"/>
      <c r="E378" s="179"/>
      <c r="F378" s="179"/>
      <c r="G378" s="179"/>
      <c r="H378" s="179"/>
      <c r="I378" s="179"/>
      <c r="J378" s="179"/>
      <c r="K378" s="179"/>
      <c r="L378" s="179"/>
      <c r="M378" s="179"/>
      <c r="N378" s="179"/>
      <c r="O378" s="179"/>
      <c r="P378" s="179"/>
      <c r="Q378" s="179"/>
      <c r="R378" s="179"/>
      <c r="S378" s="179"/>
      <c r="T378" s="179"/>
      <c r="U378" s="179"/>
      <c r="V378" s="179"/>
      <c r="W378" s="179"/>
      <c r="X378" s="179"/>
      <c r="Y378" s="179"/>
      <c r="Z378" s="179"/>
      <c r="AA378" s="179"/>
      <c r="AB378" s="179"/>
      <c r="AC378" s="179"/>
      <c r="AD378" s="179"/>
      <c r="AE378" s="179"/>
      <c r="AF378" s="179"/>
      <c r="AG378" s="179"/>
      <c r="AJ378" s="179"/>
      <c r="AK378" s="179"/>
      <c r="AL378" s="179"/>
      <c r="AM378" s="179"/>
      <c r="AN378" s="179"/>
    </row>
    <row r="379" spans="1:40" s="178" customFormat="1">
      <c r="A379" s="79"/>
      <c r="E379" s="179"/>
      <c r="F379" s="179"/>
      <c r="G379" s="179"/>
      <c r="H379" s="179"/>
      <c r="I379" s="179"/>
      <c r="J379" s="179"/>
      <c r="K379" s="179"/>
      <c r="L379" s="179"/>
      <c r="M379" s="179"/>
      <c r="N379" s="179"/>
      <c r="O379" s="179"/>
      <c r="P379" s="179"/>
      <c r="Q379" s="179"/>
      <c r="R379" s="179"/>
      <c r="S379" s="179"/>
      <c r="T379" s="179"/>
      <c r="U379" s="179"/>
      <c r="V379" s="179"/>
      <c r="W379" s="179"/>
      <c r="X379" s="179"/>
      <c r="Y379" s="179"/>
      <c r="Z379" s="179"/>
      <c r="AA379" s="179"/>
      <c r="AB379" s="179"/>
      <c r="AC379" s="179"/>
      <c r="AD379" s="179"/>
      <c r="AE379" s="179"/>
      <c r="AF379" s="179"/>
      <c r="AG379" s="179"/>
      <c r="AJ379" s="179"/>
      <c r="AK379" s="179"/>
      <c r="AL379" s="179"/>
      <c r="AM379" s="179"/>
      <c r="AN379" s="179"/>
    </row>
    <row r="380" spans="1:40" s="178" customFormat="1">
      <c r="A380" s="79"/>
      <c r="E380" s="179"/>
      <c r="F380" s="179"/>
      <c r="G380" s="179"/>
      <c r="H380" s="179"/>
      <c r="I380" s="179"/>
      <c r="J380" s="179"/>
      <c r="K380" s="179"/>
      <c r="L380" s="179"/>
      <c r="M380" s="179"/>
      <c r="N380" s="179"/>
      <c r="O380" s="179"/>
      <c r="P380" s="179"/>
      <c r="Q380" s="179"/>
      <c r="R380" s="179"/>
      <c r="S380" s="179"/>
      <c r="T380" s="179"/>
      <c r="U380" s="179"/>
      <c r="V380" s="179"/>
      <c r="W380" s="179"/>
      <c r="X380" s="179"/>
      <c r="Y380" s="179"/>
      <c r="Z380" s="179"/>
      <c r="AA380" s="179"/>
      <c r="AB380" s="179"/>
      <c r="AC380" s="179"/>
      <c r="AD380" s="179"/>
      <c r="AE380" s="179"/>
      <c r="AF380" s="179"/>
      <c r="AG380" s="179"/>
      <c r="AJ380" s="179"/>
      <c r="AK380" s="179"/>
      <c r="AL380" s="179"/>
      <c r="AM380" s="179"/>
      <c r="AN380" s="179"/>
    </row>
    <row r="381" spans="1:40" s="178" customFormat="1">
      <c r="A381" s="79"/>
      <c r="E381" s="179"/>
      <c r="F381" s="179"/>
      <c r="G381" s="179"/>
      <c r="H381" s="179"/>
      <c r="I381" s="179"/>
      <c r="J381" s="179"/>
      <c r="K381" s="179"/>
      <c r="L381" s="179"/>
      <c r="M381" s="179"/>
      <c r="N381" s="179"/>
      <c r="O381" s="179"/>
      <c r="P381" s="179"/>
      <c r="Q381" s="179"/>
      <c r="R381" s="179"/>
      <c r="S381" s="179"/>
      <c r="T381" s="179"/>
      <c r="U381" s="179"/>
      <c r="V381" s="179"/>
      <c r="W381" s="179"/>
      <c r="X381" s="179"/>
      <c r="Y381" s="179"/>
      <c r="Z381" s="179"/>
      <c r="AA381" s="179"/>
      <c r="AB381" s="179"/>
      <c r="AC381" s="179"/>
      <c r="AD381" s="179"/>
      <c r="AE381" s="179"/>
      <c r="AF381" s="179"/>
      <c r="AG381" s="179"/>
      <c r="AJ381" s="179"/>
      <c r="AK381" s="179"/>
      <c r="AL381" s="179"/>
      <c r="AM381" s="179"/>
      <c r="AN381" s="179"/>
    </row>
    <row r="382" spans="1:40" s="178" customFormat="1">
      <c r="A382" s="79"/>
      <c r="E382" s="179"/>
      <c r="F382" s="179"/>
      <c r="G382" s="179"/>
      <c r="H382" s="179"/>
      <c r="I382" s="179"/>
      <c r="J382" s="179"/>
      <c r="K382" s="179"/>
      <c r="L382" s="179"/>
      <c r="M382" s="179"/>
      <c r="N382" s="179"/>
      <c r="O382" s="179"/>
      <c r="P382" s="179"/>
      <c r="Q382" s="179"/>
      <c r="R382" s="179"/>
      <c r="S382" s="179"/>
      <c r="T382" s="179"/>
      <c r="U382" s="179"/>
      <c r="V382" s="179"/>
      <c r="W382" s="179"/>
      <c r="X382" s="179"/>
      <c r="Y382" s="179"/>
      <c r="Z382" s="179"/>
      <c r="AA382" s="179"/>
      <c r="AB382" s="179"/>
      <c r="AC382" s="179"/>
      <c r="AD382" s="179"/>
      <c r="AE382" s="179"/>
      <c r="AF382" s="179"/>
      <c r="AG382" s="179"/>
      <c r="AJ382" s="179"/>
      <c r="AK382" s="179"/>
      <c r="AL382" s="179"/>
      <c r="AM382" s="179"/>
      <c r="AN382" s="179"/>
    </row>
    <row r="383" spans="1:40" s="178" customFormat="1">
      <c r="A383" s="79"/>
      <c r="E383" s="179"/>
      <c r="F383" s="179"/>
      <c r="G383" s="179"/>
      <c r="H383" s="179"/>
      <c r="I383" s="179"/>
      <c r="J383" s="179"/>
      <c r="K383" s="179"/>
      <c r="L383" s="179"/>
      <c r="M383" s="179"/>
      <c r="N383" s="179"/>
      <c r="O383" s="179"/>
      <c r="P383" s="179"/>
      <c r="Q383" s="179"/>
      <c r="R383" s="179"/>
      <c r="S383" s="179"/>
      <c r="T383" s="179"/>
      <c r="U383" s="179"/>
      <c r="V383" s="179"/>
      <c r="W383" s="179"/>
      <c r="X383" s="179"/>
      <c r="Y383" s="179"/>
      <c r="Z383" s="179"/>
      <c r="AA383" s="179"/>
      <c r="AB383" s="179"/>
      <c r="AC383" s="179"/>
      <c r="AD383" s="179"/>
      <c r="AE383" s="179"/>
      <c r="AF383" s="179"/>
      <c r="AG383" s="179"/>
      <c r="AJ383" s="179"/>
      <c r="AK383" s="179"/>
      <c r="AL383" s="179"/>
      <c r="AM383" s="179"/>
      <c r="AN383" s="179"/>
    </row>
    <row r="384" spans="1:40" s="178" customFormat="1">
      <c r="A384" s="79"/>
      <c r="E384" s="179"/>
      <c r="F384" s="179"/>
      <c r="G384" s="179"/>
      <c r="H384" s="179"/>
      <c r="I384" s="179"/>
      <c r="J384" s="179"/>
      <c r="K384" s="179"/>
      <c r="L384" s="179"/>
      <c r="M384" s="179"/>
      <c r="N384" s="179"/>
      <c r="O384" s="179"/>
      <c r="P384" s="179"/>
      <c r="Q384" s="179"/>
      <c r="R384" s="179"/>
      <c r="S384" s="179"/>
      <c r="T384" s="179"/>
      <c r="U384" s="179"/>
      <c r="V384" s="179"/>
      <c r="W384" s="179"/>
      <c r="X384" s="179"/>
      <c r="Y384" s="179"/>
      <c r="Z384" s="179"/>
      <c r="AA384" s="179"/>
      <c r="AB384" s="179"/>
      <c r="AC384" s="179"/>
      <c r="AD384" s="179"/>
      <c r="AE384" s="179"/>
      <c r="AF384" s="179"/>
      <c r="AG384" s="179"/>
      <c r="AJ384" s="179"/>
      <c r="AK384" s="179"/>
      <c r="AL384" s="179"/>
      <c r="AM384" s="179"/>
      <c r="AN384" s="179"/>
    </row>
    <row r="385" spans="1:40" s="178" customFormat="1">
      <c r="A385" s="79"/>
      <c r="E385" s="179"/>
      <c r="F385" s="179"/>
      <c r="G385" s="179"/>
      <c r="H385" s="179"/>
      <c r="I385" s="179"/>
      <c r="J385" s="179"/>
      <c r="K385" s="179"/>
      <c r="L385" s="179"/>
      <c r="M385" s="179"/>
      <c r="N385" s="179"/>
      <c r="O385" s="179"/>
      <c r="P385" s="179"/>
      <c r="Q385" s="179"/>
      <c r="R385" s="179"/>
      <c r="S385" s="179"/>
      <c r="T385" s="179"/>
      <c r="U385" s="179"/>
      <c r="V385" s="179"/>
      <c r="W385" s="179"/>
      <c r="X385" s="179"/>
      <c r="Y385" s="179"/>
      <c r="Z385" s="179"/>
      <c r="AA385" s="179"/>
      <c r="AB385" s="179"/>
      <c r="AC385" s="179"/>
      <c r="AD385" s="179"/>
      <c r="AE385" s="179"/>
      <c r="AF385" s="179"/>
      <c r="AG385" s="179"/>
      <c r="AJ385" s="179"/>
      <c r="AK385" s="179"/>
      <c r="AL385" s="179"/>
      <c r="AM385" s="179"/>
      <c r="AN385" s="179"/>
    </row>
    <row r="386" spans="1:40" s="178" customFormat="1">
      <c r="A386" s="79"/>
      <c r="E386" s="179"/>
      <c r="F386" s="179"/>
      <c r="G386" s="179"/>
      <c r="H386" s="179"/>
      <c r="I386" s="179"/>
      <c r="J386" s="179"/>
      <c r="K386" s="179"/>
      <c r="L386" s="179"/>
      <c r="M386" s="179"/>
      <c r="N386" s="179"/>
      <c r="O386" s="179"/>
      <c r="P386" s="179"/>
      <c r="Q386" s="179"/>
      <c r="R386" s="179"/>
      <c r="S386" s="179"/>
      <c r="T386" s="179"/>
      <c r="U386" s="179"/>
      <c r="V386" s="179"/>
      <c r="W386" s="179"/>
      <c r="X386" s="179"/>
      <c r="Y386" s="179"/>
      <c r="Z386" s="179"/>
      <c r="AA386" s="179"/>
      <c r="AB386" s="179"/>
      <c r="AC386" s="179"/>
      <c r="AD386" s="179"/>
      <c r="AE386" s="179"/>
      <c r="AF386" s="179"/>
      <c r="AG386" s="179"/>
      <c r="AJ386" s="179"/>
      <c r="AK386" s="179"/>
      <c r="AL386" s="179"/>
      <c r="AM386" s="179"/>
      <c r="AN386" s="179"/>
    </row>
    <row r="387" spans="1:40" s="178" customFormat="1">
      <c r="A387" s="79"/>
      <c r="E387" s="179"/>
      <c r="F387" s="179"/>
      <c r="G387" s="179"/>
      <c r="H387" s="179"/>
      <c r="I387" s="179"/>
      <c r="J387" s="179"/>
      <c r="K387" s="179"/>
      <c r="L387" s="179"/>
      <c r="M387" s="179"/>
      <c r="N387" s="179"/>
      <c r="O387" s="179"/>
      <c r="P387" s="179"/>
      <c r="Q387" s="179"/>
      <c r="R387" s="179"/>
      <c r="S387" s="179"/>
      <c r="T387" s="179"/>
      <c r="U387" s="179"/>
      <c r="V387" s="179"/>
      <c r="W387" s="179"/>
      <c r="X387" s="179"/>
      <c r="Y387" s="179"/>
      <c r="Z387" s="179"/>
      <c r="AA387" s="179"/>
      <c r="AB387" s="179"/>
      <c r="AC387" s="179"/>
      <c r="AD387" s="179"/>
      <c r="AE387" s="179"/>
      <c r="AF387" s="179"/>
      <c r="AG387" s="179"/>
      <c r="AJ387" s="179"/>
      <c r="AK387" s="179"/>
      <c r="AL387" s="179"/>
      <c r="AM387" s="179"/>
      <c r="AN387" s="179"/>
    </row>
    <row r="388" spans="1:40" s="178" customFormat="1">
      <c r="A388" s="79"/>
      <c r="E388" s="179"/>
      <c r="F388" s="179"/>
      <c r="G388" s="179"/>
      <c r="H388" s="179"/>
      <c r="I388" s="179"/>
      <c r="J388" s="179"/>
      <c r="K388" s="179"/>
      <c r="L388" s="179"/>
      <c r="M388" s="179"/>
      <c r="N388" s="179"/>
      <c r="O388" s="179"/>
      <c r="P388" s="179"/>
      <c r="Q388" s="179"/>
      <c r="R388" s="179"/>
      <c r="S388" s="179"/>
      <c r="T388" s="179"/>
      <c r="U388" s="179"/>
      <c r="V388" s="179"/>
      <c r="W388" s="179"/>
      <c r="X388" s="179"/>
      <c r="Y388" s="179"/>
      <c r="Z388" s="179"/>
      <c r="AA388" s="179"/>
      <c r="AB388" s="179"/>
      <c r="AC388" s="179"/>
      <c r="AD388" s="179"/>
      <c r="AE388" s="179"/>
      <c r="AF388" s="179"/>
      <c r="AG388" s="179"/>
      <c r="AJ388" s="179"/>
      <c r="AK388" s="179"/>
      <c r="AL388" s="179"/>
      <c r="AM388" s="179"/>
      <c r="AN388" s="179"/>
    </row>
    <row r="389" spans="1:40" s="178" customFormat="1">
      <c r="A389" s="79"/>
      <c r="E389" s="179"/>
      <c r="F389" s="179"/>
      <c r="G389" s="179"/>
      <c r="H389" s="179"/>
      <c r="I389" s="179"/>
      <c r="J389" s="179"/>
      <c r="K389" s="179"/>
      <c r="L389" s="179"/>
      <c r="M389" s="179"/>
      <c r="N389" s="179"/>
      <c r="O389" s="179"/>
      <c r="P389" s="179"/>
      <c r="Q389" s="179"/>
      <c r="R389" s="179"/>
      <c r="S389" s="179"/>
      <c r="T389" s="179"/>
      <c r="U389" s="179"/>
      <c r="V389" s="179"/>
      <c r="W389" s="179"/>
      <c r="X389" s="179"/>
      <c r="Y389" s="179"/>
      <c r="Z389" s="179"/>
      <c r="AA389" s="179"/>
      <c r="AB389" s="179"/>
      <c r="AC389" s="179"/>
      <c r="AD389" s="179"/>
      <c r="AE389" s="179"/>
      <c r="AF389" s="179"/>
      <c r="AG389" s="179"/>
      <c r="AJ389" s="179"/>
      <c r="AK389" s="179"/>
      <c r="AL389" s="179"/>
      <c r="AM389" s="179"/>
      <c r="AN389" s="179"/>
    </row>
    <row r="390" spans="1:40" s="178" customFormat="1">
      <c r="A390" s="79"/>
      <c r="E390" s="179"/>
      <c r="F390" s="179"/>
      <c r="G390" s="179"/>
      <c r="H390" s="179"/>
      <c r="I390" s="179"/>
      <c r="J390" s="179"/>
      <c r="K390" s="179"/>
      <c r="L390" s="179"/>
      <c r="M390" s="179"/>
      <c r="N390" s="179"/>
      <c r="O390" s="179"/>
      <c r="P390" s="179"/>
      <c r="Q390" s="179"/>
      <c r="R390" s="179"/>
      <c r="S390" s="179"/>
      <c r="T390" s="179"/>
      <c r="U390" s="179"/>
      <c r="V390" s="179"/>
      <c r="W390" s="179"/>
      <c r="X390" s="179"/>
      <c r="Y390" s="179"/>
      <c r="Z390" s="179"/>
      <c r="AA390" s="179"/>
      <c r="AB390" s="179"/>
      <c r="AC390" s="179"/>
      <c r="AD390" s="179"/>
      <c r="AE390" s="179"/>
      <c r="AF390" s="179"/>
      <c r="AG390" s="179"/>
      <c r="AJ390" s="179"/>
      <c r="AK390" s="179"/>
      <c r="AL390" s="179"/>
      <c r="AM390" s="179"/>
      <c r="AN390" s="179"/>
    </row>
    <row r="391" spans="1:40" s="178" customFormat="1">
      <c r="A391" s="79"/>
      <c r="E391" s="179"/>
      <c r="F391" s="179"/>
      <c r="G391" s="179"/>
      <c r="H391" s="179"/>
      <c r="I391" s="179"/>
      <c r="J391" s="179"/>
      <c r="K391" s="179"/>
      <c r="L391" s="179"/>
      <c r="M391" s="179"/>
      <c r="N391" s="179"/>
      <c r="O391" s="179"/>
      <c r="P391" s="179"/>
      <c r="Q391" s="179"/>
      <c r="R391" s="179"/>
      <c r="S391" s="179"/>
      <c r="T391" s="179"/>
      <c r="U391" s="179"/>
      <c r="V391" s="179"/>
      <c r="W391" s="179"/>
      <c r="X391" s="179"/>
      <c r="Y391" s="179"/>
      <c r="Z391" s="179"/>
      <c r="AA391" s="179"/>
      <c r="AB391" s="179"/>
      <c r="AC391" s="179"/>
      <c r="AD391" s="179"/>
      <c r="AE391" s="179"/>
      <c r="AF391" s="179"/>
      <c r="AG391" s="179"/>
      <c r="AJ391" s="179"/>
      <c r="AK391" s="179"/>
      <c r="AL391" s="179"/>
      <c r="AM391" s="179"/>
      <c r="AN391" s="179"/>
    </row>
    <row r="392" spans="1:40" s="178" customFormat="1">
      <c r="A392" s="79"/>
      <c r="E392" s="179"/>
      <c r="F392" s="179"/>
      <c r="G392" s="179"/>
      <c r="H392" s="179"/>
      <c r="I392" s="179"/>
      <c r="J392" s="179"/>
      <c r="K392" s="179"/>
      <c r="L392" s="179"/>
      <c r="M392" s="179"/>
      <c r="N392" s="179"/>
      <c r="O392" s="179"/>
      <c r="P392" s="179"/>
      <c r="Q392" s="179"/>
      <c r="R392" s="179"/>
      <c r="S392" s="179"/>
      <c r="T392" s="179"/>
      <c r="U392" s="179"/>
      <c r="V392" s="179"/>
      <c r="W392" s="179"/>
      <c r="X392" s="179"/>
      <c r="Y392" s="179"/>
      <c r="Z392" s="179"/>
      <c r="AA392" s="179"/>
      <c r="AB392" s="179"/>
      <c r="AC392" s="179"/>
      <c r="AD392" s="179"/>
      <c r="AE392" s="179"/>
      <c r="AF392" s="179"/>
      <c r="AG392" s="179"/>
      <c r="AJ392" s="179"/>
      <c r="AK392" s="179"/>
      <c r="AL392" s="179"/>
      <c r="AM392" s="179"/>
      <c r="AN392" s="179"/>
    </row>
    <row r="393" spans="1:40" s="178" customFormat="1">
      <c r="A393" s="79"/>
      <c r="E393" s="179"/>
      <c r="F393" s="179"/>
      <c r="G393" s="179"/>
      <c r="H393" s="179"/>
      <c r="I393" s="179"/>
      <c r="J393" s="179"/>
      <c r="K393" s="179"/>
      <c r="L393" s="179"/>
      <c r="M393" s="179"/>
      <c r="N393" s="179"/>
      <c r="O393" s="179"/>
      <c r="P393" s="179"/>
      <c r="Q393" s="179"/>
      <c r="R393" s="179"/>
      <c r="S393" s="179"/>
      <c r="T393" s="179"/>
      <c r="U393" s="179"/>
      <c r="V393" s="179"/>
      <c r="W393" s="179"/>
      <c r="X393" s="179"/>
      <c r="Y393" s="179"/>
      <c r="Z393" s="179"/>
      <c r="AA393" s="179"/>
      <c r="AB393" s="179"/>
      <c r="AC393" s="179"/>
      <c r="AD393" s="179"/>
      <c r="AE393" s="179"/>
      <c r="AF393" s="179"/>
      <c r="AG393" s="179"/>
      <c r="AJ393" s="179"/>
      <c r="AK393" s="179"/>
      <c r="AL393" s="179"/>
      <c r="AM393" s="179"/>
      <c r="AN393" s="179"/>
    </row>
    <row r="394" spans="1:40" s="178" customFormat="1">
      <c r="A394" s="79"/>
      <c r="E394" s="179"/>
      <c r="F394" s="179"/>
      <c r="G394" s="179"/>
      <c r="H394" s="179"/>
      <c r="I394" s="179"/>
      <c r="J394" s="179"/>
      <c r="K394" s="179"/>
      <c r="L394" s="179"/>
      <c r="M394" s="179"/>
      <c r="N394" s="179"/>
      <c r="O394" s="179"/>
      <c r="P394" s="179"/>
      <c r="Q394" s="179"/>
      <c r="R394" s="179"/>
      <c r="S394" s="179"/>
      <c r="T394" s="179"/>
      <c r="U394" s="179"/>
      <c r="V394" s="179"/>
      <c r="W394" s="179"/>
      <c r="X394" s="179"/>
      <c r="Y394" s="179"/>
      <c r="Z394" s="179"/>
      <c r="AA394" s="179"/>
      <c r="AB394" s="179"/>
      <c r="AC394" s="179"/>
      <c r="AD394" s="179"/>
      <c r="AE394" s="179"/>
      <c r="AF394" s="179"/>
      <c r="AG394" s="179"/>
      <c r="AJ394" s="179"/>
      <c r="AK394" s="179"/>
      <c r="AL394" s="179"/>
      <c r="AM394" s="179"/>
      <c r="AN394" s="179"/>
    </row>
    <row r="395" spans="1:40" s="178" customFormat="1">
      <c r="A395" s="79"/>
      <c r="E395" s="179"/>
      <c r="F395" s="179"/>
      <c r="G395" s="179"/>
      <c r="H395" s="179"/>
      <c r="I395" s="179"/>
      <c r="J395" s="179"/>
      <c r="K395" s="179"/>
      <c r="L395" s="179"/>
      <c r="M395" s="179"/>
      <c r="N395" s="179"/>
      <c r="O395" s="179"/>
      <c r="P395" s="179"/>
      <c r="Q395" s="179"/>
      <c r="R395" s="179"/>
      <c r="S395" s="179"/>
      <c r="T395" s="179"/>
      <c r="U395" s="179"/>
      <c r="V395" s="179"/>
      <c r="W395" s="179"/>
      <c r="X395" s="179"/>
      <c r="Y395" s="179"/>
      <c r="Z395" s="179"/>
      <c r="AA395" s="179"/>
      <c r="AB395" s="179"/>
      <c r="AC395" s="179"/>
      <c r="AD395" s="179"/>
      <c r="AE395" s="179"/>
      <c r="AF395" s="179"/>
      <c r="AG395" s="179"/>
      <c r="AJ395" s="179"/>
      <c r="AK395" s="179"/>
      <c r="AL395" s="179"/>
      <c r="AM395" s="179"/>
      <c r="AN395" s="179"/>
    </row>
    <row r="396" spans="1:40" s="178" customFormat="1">
      <c r="A396" s="79"/>
      <c r="E396" s="179"/>
      <c r="F396" s="179"/>
      <c r="G396" s="179"/>
      <c r="H396" s="179"/>
      <c r="I396" s="179"/>
      <c r="J396" s="179"/>
      <c r="K396" s="179"/>
      <c r="L396" s="179"/>
      <c r="M396" s="179"/>
      <c r="N396" s="179"/>
      <c r="O396" s="179"/>
      <c r="P396" s="179"/>
      <c r="Q396" s="179"/>
      <c r="R396" s="179"/>
      <c r="S396" s="179"/>
      <c r="T396" s="179"/>
      <c r="U396" s="179"/>
      <c r="V396" s="179"/>
      <c r="W396" s="179"/>
      <c r="X396" s="179"/>
      <c r="Y396" s="179"/>
      <c r="Z396" s="179"/>
      <c r="AA396" s="179"/>
      <c r="AB396" s="179"/>
      <c r="AC396" s="179"/>
      <c r="AD396" s="179"/>
      <c r="AE396" s="179"/>
      <c r="AF396" s="179"/>
      <c r="AG396" s="179"/>
      <c r="AJ396" s="179"/>
      <c r="AK396" s="179"/>
      <c r="AL396" s="179"/>
      <c r="AM396" s="179"/>
      <c r="AN396" s="179"/>
    </row>
    <row r="397" spans="1:40" s="178" customFormat="1">
      <c r="A397" s="79"/>
      <c r="E397" s="179"/>
      <c r="F397" s="179"/>
      <c r="G397" s="179"/>
      <c r="H397" s="179"/>
      <c r="I397" s="179"/>
      <c r="J397" s="179"/>
      <c r="K397" s="179"/>
      <c r="L397" s="179"/>
      <c r="M397" s="179"/>
      <c r="N397" s="179"/>
      <c r="O397" s="179"/>
      <c r="P397" s="179"/>
      <c r="Q397" s="179"/>
      <c r="R397" s="179"/>
      <c r="S397" s="179"/>
      <c r="T397" s="179"/>
      <c r="U397" s="179"/>
      <c r="V397" s="179"/>
      <c r="W397" s="179"/>
      <c r="X397" s="179"/>
      <c r="Y397" s="179"/>
      <c r="Z397" s="179"/>
      <c r="AA397" s="179"/>
      <c r="AB397" s="179"/>
      <c r="AC397" s="179"/>
      <c r="AD397" s="179"/>
      <c r="AE397" s="179"/>
      <c r="AF397" s="179"/>
      <c r="AG397" s="179"/>
      <c r="AJ397" s="179"/>
      <c r="AK397" s="179"/>
      <c r="AL397" s="179"/>
      <c r="AM397" s="179"/>
      <c r="AN397" s="179"/>
    </row>
    <row r="398" spans="1:40" s="178" customFormat="1">
      <c r="A398" s="79"/>
      <c r="E398" s="179"/>
      <c r="F398" s="179"/>
      <c r="G398" s="179"/>
      <c r="H398" s="179"/>
      <c r="I398" s="179"/>
      <c r="J398" s="179"/>
      <c r="K398" s="179"/>
      <c r="L398" s="179"/>
      <c r="M398" s="179"/>
      <c r="N398" s="179"/>
      <c r="O398" s="179"/>
      <c r="P398" s="179"/>
      <c r="Q398" s="179"/>
      <c r="R398" s="179"/>
      <c r="S398" s="179"/>
      <c r="T398" s="179"/>
      <c r="U398" s="179"/>
      <c r="V398" s="179"/>
      <c r="W398" s="179"/>
      <c r="X398" s="179"/>
      <c r="Y398" s="179"/>
      <c r="Z398" s="179"/>
      <c r="AA398" s="179"/>
      <c r="AB398" s="179"/>
      <c r="AC398" s="179"/>
      <c r="AD398" s="179"/>
      <c r="AE398" s="179"/>
      <c r="AF398" s="179"/>
      <c r="AG398" s="179"/>
      <c r="AJ398" s="179"/>
      <c r="AK398" s="179"/>
      <c r="AL398" s="179"/>
      <c r="AM398" s="179"/>
      <c r="AN398" s="179"/>
    </row>
    <row r="399" spans="1:40" s="178" customFormat="1">
      <c r="A399" s="79"/>
      <c r="E399" s="179"/>
      <c r="F399" s="179"/>
      <c r="G399" s="179"/>
      <c r="H399" s="179"/>
      <c r="I399" s="179"/>
      <c r="J399" s="179"/>
      <c r="K399" s="179"/>
      <c r="L399" s="179"/>
      <c r="M399" s="179"/>
      <c r="N399" s="179"/>
      <c r="O399" s="179"/>
      <c r="P399" s="179"/>
      <c r="Q399" s="179"/>
      <c r="R399" s="179"/>
      <c r="S399" s="179"/>
      <c r="T399" s="179"/>
      <c r="U399" s="179"/>
      <c r="V399" s="179"/>
      <c r="W399" s="179"/>
      <c r="X399" s="179"/>
      <c r="Y399" s="179"/>
      <c r="Z399" s="179"/>
      <c r="AA399" s="179"/>
      <c r="AB399" s="179"/>
      <c r="AC399" s="179"/>
      <c r="AD399" s="179"/>
      <c r="AE399" s="179"/>
      <c r="AF399" s="179"/>
      <c r="AG399" s="179"/>
      <c r="AJ399" s="179"/>
      <c r="AK399" s="179"/>
      <c r="AL399" s="179"/>
      <c r="AM399" s="179"/>
      <c r="AN399" s="179"/>
    </row>
    <row r="400" spans="1:40" s="178" customFormat="1">
      <c r="A400" s="79"/>
      <c r="E400" s="179"/>
      <c r="F400" s="179"/>
      <c r="G400" s="179"/>
      <c r="H400" s="179"/>
      <c r="I400" s="179"/>
      <c r="J400" s="179"/>
      <c r="K400" s="179"/>
      <c r="L400" s="179"/>
      <c r="M400" s="179"/>
      <c r="N400" s="179"/>
      <c r="O400" s="179"/>
      <c r="P400" s="179"/>
      <c r="Q400" s="179"/>
      <c r="R400" s="179"/>
      <c r="S400" s="179"/>
      <c r="T400" s="179"/>
      <c r="U400" s="179"/>
      <c r="V400" s="179"/>
      <c r="W400" s="179"/>
      <c r="X400" s="179"/>
      <c r="Y400" s="179"/>
      <c r="Z400" s="179"/>
      <c r="AA400" s="179"/>
      <c r="AB400" s="179"/>
      <c r="AC400" s="179"/>
      <c r="AD400" s="179"/>
      <c r="AE400" s="179"/>
      <c r="AF400" s="179"/>
      <c r="AG400" s="179"/>
      <c r="AJ400" s="179"/>
      <c r="AK400" s="179"/>
      <c r="AL400" s="179"/>
      <c r="AM400" s="179"/>
      <c r="AN400" s="179"/>
    </row>
    <row r="401" spans="1:40" s="178" customFormat="1">
      <c r="A401" s="79"/>
      <c r="E401" s="179"/>
      <c r="F401" s="179"/>
      <c r="G401" s="179"/>
      <c r="H401" s="179"/>
      <c r="I401" s="179"/>
      <c r="J401" s="179"/>
      <c r="K401" s="179"/>
      <c r="L401" s="179"/>
      <c r="M401" s="179"/>
      <c r="N401" s="179"/>
      <c r="O401" s="179"/>
      <c r="P401" s="179"/>
      <c r="Q401" s="179"/>
      <c r="R401" s="179"/>
      <c r="S401" s="179"/>
      <c r="T401" s="179"/>
      <c r="U401" s="179"/>
      <c r="V401" s="179"/>
      <c r="W401" s="179"/>
      <c r="X401" s="179"/>
      <c r="Y401" s="179"/>
      <c r="Z401" s="179"/>
      <c r="AA401" s="179"/>
      <c r="AB401" s="179"/>
      <c r="AC401" s="179"/>
      <c r="AD401" s="179"/>
      <c r="AE401" s="179"/>
      <c r="AF401" s="179"/>
      <c r="AG401" s="179"/>
      <c r="AJ401" s="179"/>
      <c r="AK401" s="179"/>
      <c r="AL401" s="179"/>
      <c r="AM401" s="179"/>
      <c r="AN401" s="179"/>
    </row>
    <row r="402" spans="1:40" s="178" customFormat="1">
      <c r="A402" s="79"/>
      <c r="E402" s="179"/>
      <c r="F402" s="179"/>
      <c r="G402" s="179"/>
      <c r="H402" s="179"/>
      <c r="I402" s="179"/>
      <c r="J402" s="179"/>
      <c r="K402" s="179"/>
      <c r="L402" s="179"/>
      <c r="M402" s="179"/>
      <c r="N402" s="179"/>
      <c r="O402" s="179"/>
      <c r="P402" s="179"/>
      <c r="Q402" s="179"/>
      <c r="R402" s="179"/>
      <c r="S402" s="179"/>
      <c r="T402" s="179"/>
      <c r="U402" s="179"/>
      <c r="V402" s="179"/>
      <c r="W402" s="179"/>
      <c r="X402" s="179"/>
      <c r="Y402" s="179"/>
      <c r="Z402" s="179"/>
      <c r="AA402" s="179"/>
      <c r="AB402" s="179"/>
      <c r="AC402" s="179"/>
      <c r="AD402" s="179"/>
      <c r="AE402" s="179"/>
      <c r="AF402" s="179"/>
      <c r="AG402" s="179"/>
      <c r="AJ402" s="179"/>
      <c r="AK402" s="179"/>
      <c r="AL402" s="179"/>
      <c r="AM402" s="179"/>
      <c r="AN402" s="179"/>
    </row>
  </sheetData>
  <mergeCells count="10">
    <mergeCell ref="V297:X297"/>
    <mergeCell ref="B1:E1"/>
    <mergeCell ref="F1:M1"/>
    <mergeCell ref="N1:T1"/>
    <mergeCell ref="U1:AC1"/>
    <mergeCell ref="AD1:AG1"/>
    <mergeCell ref="AM1:AN1"/>
    <mergeCell ref="I192:M192"/>
    <mergeCell ref="N227:O227"/>
    <mergeCell ref="H246:M246"/>
  </mergeCells>
  <pageMargins left="0.23622047244094491" right="0" top="0" bottom="0" header="0" footer="0"/>
  <pageSetup paperSize="9" orientation="landscape" r:id="rId1"/>
  <rowBreaks count="2" manualBreakCount="2">
    <brk id="311" max="16383" man="1"/>
    <brk id="338" max="16383" man="1"/>
  </rowBreaks>
</worksheet>
</file>

<file path=xl/worksheets/sheet3.xml><?xml version="1.0" encoding="utf-8"?>
<worksheet xmlns="http://schemas.openxmlformats.org/spreadsheetml/2006/main" xmlns:r="http://schemas.openxmlformats.org/officeDocument/2006/relationships">
  <sheetPr codeName="Blad3">
    <tabColor rgb="FFC00000"/>
  </sheetPr>
  <dimension ref="A1:I27"/>
  <sheetViews>
    <sheetView view="pageBreakPreview" zoomScale="85" zoomScaleSheetLayoutView="85" workbookViewId="0">
      <selection activeCell="A9" sqref="A9"/>
    </sheetView>
  </sheetViews>
  <sheetFormatPr defaultRowHeight="11.25"/>
  <cols>
    <col min="1" max="1" width="8.5703125" style="23" customWidth="1"/>
    <col min="2" max="2" width="9.140625" style="18" customWidth="1"/>
    <col min="3" max="3" width="19.5703125" style="23" customWidth="1"/>
    <col min="4" max="4" width="30.42578125" style="18" customWidth="1"/>
    <col min="5" max="5" width="21.85546875" style="18" customWidth="1"/>
    <col min="6" max="6" width="13.85546875" style="23" customWidth="1"/>
    <col min="7" max="7" width="7.85546875" style="23" customWidth="1"/>
    <col min="8" max="16384" width="9.140625" style="23"/>
  </cols>
  <sheetData>
    <row r="1" spans="1:9" ht="33.75">
      <c r="A1" s="61" t="s">
        <v>1333</v>
      </c>
      <c r="B1" s="61" t="s">
        <v>23</v>
      </c>
      <c r="C1" s="61" t="s">
        <v>1360</v>
      </c>
      <c r="D1" s="61" t="s">
        <v>115</v>
      </c>
      <c r="E1" s="61" t="s">
        <v>1695</v>
      </c>
      <c r="F1" s="61" t="s">
        <v>2085</v>
      </c>
      <c r="G1" s="61" t="s">
        <v>1291</v>
      </c>
    </row>
    <row r="2" spans="1:9" ht="146.25">
      <c r="A2" s="20" t="s">
        <v>1444</v>
      </c>
      <c r="B2" s="19">
        <v>6</v>
      </c>
      <c r="C2" s="20" t="s">
        <v>1677</v>
      </c>
      <c r="D2" s="19" t="s">
        <v>1629</v>
      </c>
      <c r="E2" s="19" t="s">
        <v>1642</v>
      </c>
      <c r="F2" s="32" t="s">
        <v>0</v>
      </c>
      <c r="G2" s="97" t="s">
        <v>1622</v>
      </c>
    </row>
    <row r="3" spans="1:9" ht="90">
      <c r="A3" s="20" t="s">
        <v>1441</v>
      </c>
      <c r="B3" s="19">
        <v>7</v>
      </c>
      <c r="C3" s="20" t="s">
        <v>1674</v>
      </c>
      <c r="D3" s="19" t="s">
        <v>1625</v>
      </c>
      <c r="E3" s="19" t="s">
        <v>1452</v>
      </c>
      <c r="F3" s="32" t="s">
        <v>0</v>
      </c>
      <c r="G3" s="32" t="s">
        <v>1622</v>
      </c>
    </row>
    <row r="4" spans="1:9" s="46" customFormat="1" ht="101.25">
      <c r="A4" s="46" t="s">
        <v>1359</v>
      </c>
      <c r="B4" s="76">
        <v>5</v>
      </c>
      <c r="C4" s="46" t="s">
        <v>1673</v>
      </c>
      <c r="D4" s="76" t="s">
        <v>1624</v>
      </c>
      <c r="E4" s="76" t="s">
        <v>1361</v>
      </c>
      <c r="F4" s="45" t="s">
        <v>0</v>
      </c>
      <c r="G4" s="97" t="s">
        <v>1622</v>
      </c>
      <c r="I4" s="77"/>
    </row>
    <row r="5" spans="1:9" ht="78.75">
      <c r="A5" s="20" t="s">
        <v>1446</v>
      </c>
      <c r="B5" s="19">
        <v>1</v>
      </c>
      <c r="C5" s="20" t="s">
        <v>1679</v>
      </c>
      <c r="D5" s="19" t="s">
        <v>1630</v>
      </c>
      <c r="E5" s="19" t="s">
        <v>1454</v>
      </c>
      <c r="F5" s="32" t="s">
        <v>0</v>
      </c>
      <c r="G5" s="32" t="s">
        <v>1622</v>
      </c>
    </row>
    <row r="6" spans="1:9" ht="78.75">
      <c r="A6" s="20" t="s">
        <v>1447</v>
      </c>
      <c r="B6" s="19">
        <v>71</v>
      </c>
      <c r="C6" s="20" t="s">
        <v>1680</v>
      </c>
      <c r="D6" s="19" t="s">
        <v>1631</v>
      </c>
      <c r="E6" s="19" t="s">
        <v>1450</v>
      </c>
      <c r="F6" s="32" t="s">
        <v>0</v>
      </c>
      <c r="G6" s="32" t="s">
        <v>1622</v>
      </c>
    </row>
    <row r="7" spans="1:9" ht="135">
      <c r="A7" s="20" t="s">
        <v>1445</v>
      </c>
      <c r="B7" s="19">
        <v>17</v>
      </c>
      <c r="C7" s="20" t="s">
        <v>1678</v>
      </c>
      <c r="D7" s="19" t="s">
        <v>1643</v>
      </c>
      <c r="E7" s="19" t="s">
        <v>1453</v>
      </c>
      <c r="F7" s="32" t="s">
        <v>0</v>
      </c>
      <c r="G7" s="97" t="s">
        <v>1622</v>
      </c>
    </row>
    <row r="8" spans="1:9" ht="101.25">
      <c r="A8" s="20" t="s">
        <v>1442</v>
      </c>
      <c r="B8" s="19">
        <v>23</v>
      </c>
      <c r="C8" s="20" t="s">
        <v>1675</v>
      </c>
      <c r="D8" s="19" t="s">
        <v>1626</v>
      </c>
      <c r="E8" s="19" t="s">
        <v>1635</v>
      </c>
      <c r="F8" s="32" t="s">
        <v>0</v>
      </c>
      <c r="G8" s="32" t="s">
        <v>1622</v>
      </c>
    </row>
    <row r="9" spans="1:9" ht="157.5">
      <c r="A9" s="20" t="s">
        <v>2470</v>
      </c>
      <c r="B9" s="19">
        <v>11</v>
      </c>
      <c r="C9" s="20" t="s">
        <v>2471</v>
      </c>
      <c r="D9" s="19" t="s">
        <v>2472</v>
      </c>
      <c r="E9" s="19" t="s">
        <v>2473</v>
      </c>
      <c r="F9" s="32" t="s">
        <v>0</v>
      </c>
      <c r="G9" s="32" t="s">
        <v>1622</v>
      </c>
    </row>
    <row r="10" spans="1:9" ht="171.75" customHeight="1">
      <c r="A10" s="20" t="s">
        <v>1443</v>
      </c>
      <c r="B10" s="19">
        <v>62</v>
      </c>
      <c r="C10" s="20" t="s">
        <v>1676</v>
      </c>
      <c r="D10" s="19" t="s">
        <v>1627</v>
      </c>
      <c r="E10" s="19" t="s">
        <v>1636</v>
      </c>
      <c r="F10" s="32" t="s">
        <v>0</v>
      </c>
      <c r="G10" s="32" t="s">
        <v>1622</v>
      </c>
    </row>
    <row r="11" spans="1:9" ht="180">
      <c r="A11" s="20" t="s">
        <v>1448</v>
      </c>
      <c r="B11" s="19">
        <v>49</v>
      </c>
      <c r="C11" s="20" t="s">
        <v>1681</v>
      </c>
      <c r="D11" s="19" t="s">
        <v>1632</v>
      </c>
      <c r="E11" s="19" t="s">
        <v>1451</v>
      </c>
      <c r="F11" s="32" t="s">
        <v>0</v>
      </c>
      <c r="G11" s="32" t="s">
        <v>1622</v>
      </c>
    </row>
    <row r="12" spans="1:9" ht="293.25" customHeight="1">
      <c r="A12" s="20" t="s">
        <v>1449</v>
      </c>
      <c r="B12" s="19">
        <v>58</v>
      </c>
      <c r="C12" s="20" t="s">
        <v>1682</v>
      </c>
      <c r="D12" s="19" t="s">
        <v>1633</v>
      </c>
      <c r="E12" s="19" t="s">
        <v>1637</v>
      </c>
      <c r="F12" s="32" t="s">
        <v>0</v>
      </c>
      <c r="G12" s="32" t="s">
        <v>1327</v>
      </c>
    </row>
    <row r="13" spans="1:9" s="44" customFormat="1" ht="157.5" customHeight="1">
      <c r="A13" s="62" t="s">
        <v>1628</v>
      </c>
      <c r="B13" s="63" t="s">
        <v>1289</v>
      </c>
      <c r="C13" s="62" t="s">
        <v>1683</v>
      </c>
      <c r="D13" s="63" t="s">
        <v>1634</v>
      </c>
      <c r="E13" s="63" t="s">
        <v>1455</v>
      </c>
      <c r="F13" s="63" t="s">
        <v>1638</v>
      </c>
      <c r="G13" s="32" t="s">
        <v>1623</v>
      </c>
    </row>
    <row r="15" spans="1:9">
      <c r="A15" s="12" t="s">
        <v>1597</v>
      </c>
      <c r="B15" s="15" t="s">
        <v>1598</v>
      </c>
    </row>
    <row r="16" spans="1:9">
      <c r="A16" s="12" t="s">
        <v>1644</v>
      </c>
      <c r="B16" s="15" t="s">
        <v>1645</v>
      </c>
    </row>
    <row r="17" spans="1:3">
      <c r="A17" s="12" t="s">
        <v>1599</v>
      </c>
      <c r="B17" s="15" t="s">
        <v>1600</v>
      </c>
    </row>
    <row r="18" spans="1:3">
      <c r="A18" s="12" t="s">
        <v>1639</v>
      </c>
      <c r="B18" s="15" t="s">
        <v>1646</v>
      </c>
    </row>
    <row r="19" spans="1:3">
      <c r="A19" s="23" t="s">
        <v>1343</v>
      </c>
      <c r="B19" s="79" t="s">
        <v>1298</v>
      </c>
    </row>
    <row r="20" spans="1:3">
      <c r="A20" s="23" t="s">
        <v>1640</v>
      </c>
      <c r="B20" s="80" t="s">
        <v>1641</v>
      </c>
    </row>
    <row r="21" spans="1:3">
      <c r="A21" s="15" t="s">
        <v>1602</v>
      </c>
      <c r="B21" s="41" t="s">
        <v>1603</v>
      </c>
      <c r="C21" s="41"/>
    </row>
    <row r="22" spans="1:3">
      <c r="A22" s="15" t="s">
        <v>1606</v>
      </c>
      <c r="B22" s="41" t="s">
        <v>1618</v>
      </c>
      <c r="C22" s="41"/>
    </row>
    <row r="23" spans="1:3">
      <c r="B23" s="79"/>
    </row>
    <row r="24" spans="1:3">
      <c r="B24" s="79"/>
    </row>
    <row r="25" spans="1:3">
      <c r="B25" s="79"/>
    </row>
    <row r="26" spans="1:3">
      <c r="B26" s="79"/>
    </row>
    <row r="27" spans="1:3">
      <c r="B27" s="79"/>
    </row>
  </sheetData>
  <pageMargins left="0" right="0" top="0" bottom="0" header="0" footer="0"/>
  <pageSetup paperSize="9" scale="96" orientation="landscape" r:id="rId1"/>
</worksheet>
</file>

<file path=xl/worksheets/sheet30.xml><?xml version="1.0" encoding="utf-8"?>
<worksheet xmlns="http://schemas.openxmlformats.org/spreadsheetml/2006/main" xmlns:r="http://schemas.openxmlformats.org/officeDocument/2006/relationships">
  <sheetPr codeName="Blad30"/>
  <dimension ref="B2:N10"/>
  <sheetViews>
    <sheetView workbookViewId="0">
      <selection activeCell="H24" sqref="H24"/>
    </sheetView>
  </sheetViews>
  <sheetFormatPr defaultRowHeight="15"/>
  <cols>
    <col min="1" max="1" width="9.140625" style="1"/>
    <col min="2" max="2" width="12.7109375" style="1" bestFit="1" customWidth="1"/>
    <col min="3" max="16384" width="9.140625" style="1"/>
  </cols>
  <sheetData>
    <row r="2" spans="2:14" ht="32.25" customHeight="1">
      <c r="B2" s="322" t="s">
        <v>1109</v>
      </c>
      <c r="C2" s="322"/>
      <c r="D2" s="322"/>
      <c r="E2" s="322"/>
      <c r="F2" s="322"/>
      <c r="H2" s="3"/>
      <c r="I2" s="3"/>
      <c r="J2" s="3"/>
      <c r="K2" s="3"/>
      <c r="L2" s="3"/>
      <c r="M2" s="3"/>
      <c r="N2" s="3"/>
    </row>
    <row r="5" spans="2:14" ht="32.25" customHeight="1">
      <c r="C5" s="322" t="s">
        <v>1104</v>
      </c>
      <c r="D5" s="322"/>
      <c r="E5" s="322"/>
      <c r="F5" s="3"/>
    </row>
    <row r="6" spans="2:14">
      <c r="B6" s="8" t="s">
        <v>1108</v>
      </c>
      <c r="C6" s="9" t="s">
        <v>1105</v>
      </c>
      <c r="D6" s="9" t="s">
        <v>1106</v>
      </c>
      <c r="E6" s="9" t="s">
        <v>1107</v>
      </c>
      <c r="F6" s="9"/>
    </row>
    <row r="7" spans="2:14">
      <c r="B7" s="10">
        <v>2</v>
      </c>
      <c r="C7" s="2">
        <v>29212</v>
      </c>
      <c r="D7" s="2">
        <v>292728</v>
      </c>
      <c r="E7" s="2">
        <v>2927884</v>
      </c>
    </row>
    <row r="8" spans="2:14">
      <c r="B8" s="10">
        <v>3</v>
      </c>
      <c r="C8" s="2" t="s">
        <v>1110</v>
      </c>
      <c r="D8" s="2" t="s">
        <v>1110</v>
      </c>
      <c r="E8" s="2">
        <v>983302</v>
      </c>
    </row>
    <row r="9" spans="2:14">
      <c r="B9" s="10">
        <v>4</v>
      </c>
      <c r="C9" s="2" t="s">
        <v>1110</v>
      </c>
      <c r="D9" s="2" t="s">
        <v>1110</v>
      </c>
      <c r="E9" s="2">
        <v>545144</v>
      </c>
    </row>
    <row r="10" spans="2:14">
      <c r="B10" s="10">
        <v>5</v>
      </c>
      <c r="C10" s="2">
        <v>3650</v>
      </c>
      <c r="D10" s="2" t="s">
        <v>1110</v>
      </c>
      <c r="E10" s="2">
        <v>366358</v>
      </c>
    </row>
  </sheetData>
  <mergeCells count="2">
    <mergeCell ref="B2:F2"/>
    <mergeCell ref="C5:E5"/>
  </mergeCells>
  <pageMargins left="0.7" right="0.7" top="0.75" bottom="0.75" header="0.3" footer="0.3"/>
</worksheet>
</file>

<file path=xl/worksheets/sheet31.xml><?xml version="1.0" encoding="utf-8"?>
<worksheet xmlns="http://schemas.openxmlformats.org/spreadsheetml/2006/main" xmlns:r="http://schemas.openxmlformats.org/officeDocument/2006/relationships">
  <sheetPr codeName="Blad31"/>
  <dimension ref="A1"/>
  <sheetViews>
    <sheetView workbookViewId="0">
      <selection activeCell="L33" sqref="L33"/>
    </sheetView>
  </sheetViews>
  <sheetFormatPr defaultRowHeight="15"/>
  <sheetData/>
  <pageMargins left="0.7" right="0.7" top="0.75" bottom="0.75" header="0.3" footer="0.3"/>
</worksheet>
</file>

<file path=xl/worksheets/sheet32.xml><?xml version="1.0" encoding="utf-8"?>
<worksheet xmlns="http://schemas.openxmlformats.org/spreadsheetml/2006/main" xmlns:r="http://schemas.openxmlformats.org/officeDocument/2006/relationships">
  <sheetPr codeName="Blad32"/>
  <dimension ref="A1"/>
  <sheetViews>
    <sheetView workbookViewId="0"/>
  </sheetViews>
  <sheetFormatPr defaultRowHeight="15"/>
  <sheetData/>
  <pageMargins left="0.7" right="0.7" top="0.75" bottom="0.75" header="0.3" footer="0.3"/>
</worksheet>
</file>

<file path=xl/worksheets/sheet4.xml><?xml version="1.0" encoding="utf-8"?>
<worksheet xmlns="http://schemas.openxmlformats.org/spreadsheetml/2006/main" xmlns:r="http://schemas.openxmlformats.org/officeDocument/2006/relationships">
  <sheetPr codeName="Blad4">
    <tabColor rgb="FFC00000"/>
  </sheetPr>
  <dimension ref="A1:C29"/>
  <sheetViews>
    <sheetView view="pageBreakPreview" zoomScale="85" zoomScaleNormal="70" zoomScaleSheetLayoutView="85" workbookViewId="0">
      <pane ySplit="1" topLeftCell="A2" activePane="bottomLeft" state="frozen"/>
      <selection activeCell="X1" sqref="X1"/>
      <selection pane="bottomLeft" activeCell="C17" sqref="C17"/>
    </sheetView>
  </sheetViews>
  <sheetFormatPr defaultRowHeight="11.25"/>
  <cols>
    <col min="1" max="1" width="11" style="41" customWidth="1"/>
    <col min="2" max="2" width="53.42578125" style="15" customWidth="1"/>
    <col min="3" max="3" width="62.7109375" style="15" customWidth="1"/>
    <col min="4" max="16384" width="9.140625" style="15"/>
  </cols>
  <sheetData>
    <row r="1" spans="1:3" ht="22.5">
      <c r="A1" s="61" t="s">
        <v>1365</v>
      </c>
      <c r="B1" s="59" t="s">
        <v>35</v>
      </c>
      <c r="C1" s="59" t="s">
        <v>1366</v>
      </c>
    </row>
    <row r="2" spans="1:3" ht="22.5">
      <c r="A2" s="19" t="s">
        <v>1444</v>
      </c>
      <c r="B2" s="24" t="s">
        <v>1659</v>
      </c>
      <c r="C2" s="24" t="s">
        <v>1650</v>
      </c>
    </row>
    <row r="3" spans="1:3" ht="22.5">
      <c r="A3" s="86" t="s">
        <v>1441</v>
      </c>
      <c r="B3" s="87" t="s">
        <v>1457</v>
      </c>
      <c r="C3" s="88" t="s">
        <v>1566</v>
      </c>
    </row>
    <row r="4" spans="1:3">
      <c r="A4" s="21"/>
      <c r="B4" s="22" t="s">
        <v>1473</v>
      </c>
      <c r="C4" s="89" t="s">
        <v>1566</v>
      </c>
    </row>
    <row r="5" spans="1:3" s="66" customFormat="1" ht="22.5">
      <c r="A5" s="82" t="s">
        <v>1359</v>
      </c>
      <c r="B5" s="46" t="s">
        <v>1657</v>
      </c>
      <c r="C5" s="46" t="s">
        <v>1648</v>
      </c>
    </row>
    <row r="6" spans="1:3" s="66" customFormat="1">
      <c r="A6" s="83"/>
      <c r="B6" s="84" t="s">
        <v>1472</v>
      </c>
      <c r="C6" s="85" t="s">
        <v>1367</v>
      </c>
    </row>
    <row r="7" spans="1:3" ht="22.5">
      <c r="A7" s="86" t="s">
        <v>1446</v>
      </c>
      <c r="B7" s="93" t="s">
        <v>1660</v>
      </c>
      <c r="C7" s="93" t="s">
        <v>1651</v>
      </c>
    </row>
    <row r="8" spans="1:3">
      <c r="A8" s="17"/>
      <c r="B8" s="94" t="s">
        <v>1661</v>
      </c>
      <c r="C8" s="94" t="s">
        <v>1652</v>
      </c>
    </row>
    <row r="9" spans="1:3" ht="33.75">
      <c r="A9" s="21"/>
      <c r="B9" s="91" t="s">
        <v>1667</v>
      </c>
      <c r="C9" s="91" t="s">
        <v>1553</v>
      </c>
    </row>
    <row r="10" spans="1:3" ht="22.5">
      <c r="A10" s="86" t="s">
        <v>1447</v>
      </c>
      <c r="B10" s="25" t="s">
        <v>1668</v>
      </c>
      <c r="C10" s="25" t="s">
        <v>1458</v>
      </c>
    </row>
    <row r="11" spans="1:3">
      <c r="A11" s="21"/>
      <c r="B11" s="91" t="s">
        <v>1475</v>
      </c>
      <c r="C11" s="91" t="s">
        <v>1459</v>
      </c>
    </row>
    <row r="12" spans="1:3" ht="22.5">
      <c r="A12" s="86" t="s">
        <v>1445</v>
      </c>
      <c r="B12" s="25" t="s">
        <v>1658</v>
      </c>
      <c r="C12" s="25" t="s">
        <v>1669</v>
      </c>
    </row>
    <row r="13" spans="1:3" ht="22.5">
      <c r="A13" s="86" t="s">
        <v>1442</v>
      </c>
      <c r="B13" s="25" t="s">
        <v>1656</v>
      </c>
      <c r="C13" s="90" t="s">
        <v>1647</v>
      </c>
    </row>
    <row r="14" spans="1:3" ht="22.5">
      <c r="A14" s="18"/>
      <c r="B14" s="94" t="s">
        <v>1474</v>
      </c>
      <c r="C14" s="274" t="s">
        <v>1567</v>
      </c>
    </row>
    <row r="15" spans="1:3" ht="22.5">
      <c r="A15" s="86" t="s">
        <v>2470</v>
      </c>
      <c r="B15" s="25" t="s">
        <v>2474</v>
      </c>
      <c r="C15" s="90" t="s">
        <v>2475</v>
      </c>
    </row>
    <row r="16" spans="1:3">
      <c r="A16" s="21"/>
      <c r="B16" s="91" t="s">
        <v>2476</v>
      </c>
      <c r="C16" s="92" t="s">
        <v>2477</v>
      </c>
    </row>
    <row r="17" spans="1:3" ht="22.5">
      <c r="A17" s="17" t="s">
        <v>1443</v>
      </c>
      <c r="B17" s="24" t="s">
        <v>1658</v>
      </c>
      <c r="C17" s="24" t="s">
        <v>1649</v>
      </c>
    </row>
    <row r="18" spans="1:3">
      <c r="A18" s="18"/>
      <c r="B18" s="91" t="s">
        <v>8</v>
      </c>
      <c r="C18" s="91" t="s">
        <v>1558</v>
      </c>
    </row>
    <row r="19" spans="1:3" ht="22.5">
      <c r="A19" s="86" t="s">
        <v>1448</v>
      </c>
      <c r="B19" s="25" t="s">
        <v>1663</v>
      </c>
      <c r="C19" s="25" t="s">
        <v>1653</v>
      </c>
    </row>
    <row r="20" spans="1:3">
      <c r="A20" s="17"/>
      <c r="B20" s="95" t="s">
        <v>1664</v>
      </c>
      <c r="C20" s="95" t="s">
        <v>1654</v>
      </c>
    </row>
    <row r="21" spans="1:3">
      <c r="A21" s="21"/>
      <c r="B21" s="22" t="s">
        <v>1662</v>
      </c>
      <c r="C21" s="22" t="s">
        <v>1559</v>
      </c>
    </row>
    <row r="22" spans="1:3" ht="22.5">
      <c r="A22" s="86" t="s">
        <v>1456</v>
      </c>
      <c r="B22" s="22" t="s">
        <v>1665</v>
      </c>
      <c r="C22" s="22" t="s">
        <v>1655</v>
      </c>
    </row>
    <row r="23" spans="1:3" ht="22.5">
      <c r="A23" s="21"/>
      <c r="B23" s="22" t="s">
        <v>1476</v>
      </c>
      <c r="C23" s="22" t="s">
        <v>1460</v>
      </c>
    </row>
    <row r="24" spans="1:3" s="96" customFormat="1" ht="22.5">
      <c r="A24" s="63" t="s">
        <v>1368</v>
      </c>
      <c r="B24" s="62" t="s">
        <v>1666</v>
      </c>
      <c r="C24" s="62" t="s">
        <v>1369</v>
      </c>
    </row>
    <row r="26" spans="1:3">
      <c r="A26" s="15" t="s">
        <v>1597</v>
      </c>
      <c r="B26" s="41" t="s">
        <v>1598</v>
      </c>
      <c r="C26" s="41"/>
    </row>
    <row r="27" spans="1:3">
      <c r="A27" s="41" t="s">
        <v>1599</v>
      </c>
      <c r="B27" s="15" t="s">
        <v>1600</v>
      </c>
    </row>
    <row r="28" spans="1:3">
      <c r="A28" s="41" t="s">
        <v>8</v>
      </c>
      <c r="B28" s="15" t="s">
        <v>1670</v>
      </c>
    </row>
    <row r="29" spans="1:3">
      <c r="A29" s="41" t="s">
        <v>1671</v>
      </c>
      <c r="B29" s="15" t="s">
        <v>1672</v>
      </c>
    </row>
  </sheetData>
  <pageMargins left="0" right="0" top="0" bottom="0" header="0.31496062992125984" footer="0.31496062992125984"/>
  <pageSetup paperSize="9" orientation="landscape" r:id="rId1"/>
</worksheet>
</file>

<file path=xl/worksheets/sheet5.xml><?xml version="1.0" encoding="utf-8"?>
<worksheet xmlns="http://schemas.openxmlformats.org/spreadsheetml/2006/main" xmlns:r="http://schemas.openxmlformats.org/officeDocument/2006/relationships">
  <sheetPr codeName="Blad5">
    <tabColor rgb="FF002060"/>
  </sheetPr>
  <dimension ref="A1:H17"/>
  <sheetViews>
    <sheetView view="pageBreakPreview" zoomScale="85" zoomScaleNormal="70" zoomScaleSheetLayoutView="85" workbookViewId="0">
      <selection activeCell="C9" sqref="C9"/>
    </sheetView>
  </sheetViews>
  <sheetFormatPr defaultColWidth="14.85546875" defaultRowHeight="11.25"/>
  <cols>
    <col min="1" max="1" width="14.85546875" style="18"/>
    <col min="2" max="2" width="4" style="18" customWidth="1"/>
    <col min="3" max="3" width="42.28515625" style="18" bestFit="1" customWidth="1"/>
    <col min="4" max="4" width="27.28515625" style="18" customWidth="1"/>
    <col min="5" max="5" width="21.28515625" style="18" customWidth="1"/>
    <col min="6" max="6" width="20.85546875" style="18" customWidth="1"/>
    <col min="7" max="16384" width="14.85546875" style="23"/>
  </cols>
  <sheetData>
    <row r="1" spans="1:8" ht="55.5" customHeight="1">
      <c r="A1" s="61" t="s">
        <v>1365</v>
      </c>
      <c r="B1" s="61" t="s">
        <v>23</v>
      </c>
      <c r="C1" s="61" t="s">
        <v>1360</v>
      </c>
      <c r="D1" s="61" t="s">
        <v>115</v>
      </c>
      <c r="E1" s="61" t="s">
        <v>1696</v>
      </c>
      <c r="F1" s="61" t="s">
        <v>2085</v>
      </c>
      <c r="G1" s="60" t="s">
        <v>1706</v>
      </c>
    </row>
    <row r="2" spans="1:8" ht="101.25">
      <c r="A2" s="21" t="s">
        <v>1461</v>
      </c>
      <c r="B2" s="21">
        <v>7</v>
      </c>
      <c r="C2" s="21" t="s">
        <v>1690</v>
      </c>
      <c r="D2" s="21" t="s">
        <v>1692</v>
      </c>
      <c r="E2" s="21" t="s">
        <v>1468</v>
      </c>
      <c r="F2" s="21" t="s">
        <v>1469</v>
      </c>
      <c r="G2" s="98" t="s">
        <v>1622</v>
      </c>
    </row>
    <row r="3" spans="1:8" ht="90">
      <c r="A3" s="21" t="s">
        <v>1463</v>
      </c>
      <c r="B3" s="21">
        <v>7</v>
      </c>
      <c r="C3" s="21" t="s">
        <v>1691</v>
      </c>
      <c r="D3" s="19" t="s">
        <v>1693</v>
      </c>
      <c r="E3" s="21" t="s">
        <v>1694</v>
      </c>
      <c r="F3" s="21" t="s">
        <v>1469</v>
      </c>
      <c r="G3" s="98" t="s">
        <v>1622</v>
      </c>
    </row>
    <row r="4" spans="1:8" ht="101.25">
      <c r="A4" s="21" t="s">
        <v>1465</v>
      </c>
      <c r="B4" s="21">
        <v>48</v>
      </c>
      <c r="C4" s="21" t="s">
        <v>1685</v>
      </c>
      <c r="D4" s="21" t="s">
        <v>1697</v>
      </c>
      <c r="E4" s="21" t="s">
        <v>1709</v>
      </c>
      <c r="F4" s="21" t="s">
        <v>1469</v>
      </c>
      <c r="G4" s="98" t="s">
        <v>1622</v>
      </c>
    </row>
    <row r="5" spans="1:8" ht="112.5">
      <c r="A5" s="21" t="s">
        <v>1466</v>
      </c>
      <c r="B5" s="21">
        <v>7</v>
      </c>
      <c r="C5" s="21" t="s">
        <v>1698</v>
      </c>
      <c r="D5" s="21" t="s">
        <v>1699</v>
      </c>
      <c r="E5" s="21" t="s">
        <v>1700</v>
      </c>
      <c r="F5" s="21" t="s">
        <v>1469</v>
      </c>
      <c r="G5" s="98" t="s">
        <v>1622</v>
      </c>
    </row>
    <row r="6" spans="1:8" ht="153" customHeight="1">
      <c r="A6" s="21" t="s">
        <v>1464</v>
      </c>
      <c r="B6" s="21">
        <v>7</v>
      </c>
      <c r="C6" s="21" t="s">
        <v>1701</v>
      </c>
      <c r="D6" s="21" t="s">
        <v>1702</v>
      </c>
      <c r="E6" s="21" t="s">
        <v>1703</v>
      </c>
      <c r="F6" s="21" t="s">
        <v>1469</v>
      </c>
      <c r="G6" s="98" t="s">
        <v>1622</v>
      </c>
    </row>
    <row r="7" spans="1:8" ht="101.25">
      <c r="A7" s="21" t="s">
        <v>1462</v>
      </c>
      <c r="B7" s="21">
        <v>85</v>
      </c>
      <c r="C7" s="21" t="s">
        <v>1687</v>
      </c>
      <c r="D7" s="21" t="s">
        <v>1704</v>
      </c>
      <c r="E7" s="21" t="s">
        <v>1705</v>
      </c>
      <c r="F7" s="21" t="s">
        <v>1469</v>
      </c>
      <c r="G7" s="98" t="s">
        <v>1622</v>
      </c>
    </row>
    <row r="8" spans="1:8" ht="207" customHeight="1">
      <c r="A8" s="19" t="s">
        <v>1467</v>
      </c>
      <c r="B8" s="21">
        <v>12</v>
      </c>
      <c r="C8" s="19" t="s">
        <v>1686</v>
      </c>
      <c r="D8" s="21" t="s">
        <v>1568</v>
      </c>
      <c r="E8" s="21" t="s">
        <v>1715</v>
      </c>
      <c r="F8" s="21" t="s">
        <v>1470</v>
      </c>
      <c r="G8" s="22" t="s">
        <v>1290</v>
      </c>
      <c r="H8" s="24"/>
    </row>
    <row r="9" spans="1:8" ht="117" customHeight="1">
      <c r="A9" s="63" t="s">
        <v>1684</v>
      </c>
      <c r="B9" s="63">
        <v>24</v>
      </c>
      <c r="C9" s="63" t="s">
        <v>1714</v>
      </c>
      <c r="D9" s="63" t="s">
        <v>1689</v>
      </c>
      <c r="E9" s="63" t="s">
        <v>1688</v>
      </c>
      <c r="F9" s="63" t="s">
        <v>1469</v>
      </c>
      <c r="G9" s="99" t="s">
        <v>1623</v>
      </c>
    </row>
    <row r="10" spans="1:8">
      <c r="G10" s="100"/>
    </row>
    <row r="11" spans="1:8">
      <c r="A11" s="12" t="s">
        <v>1597</v>
      </c>
      <c r="B11" s="15" t="s">
        <v>1598</v>
      </c>
      <c r="C11" s="23"/>
    </row>
    <row r="12" spans="1:8">
      <c r="A12" s="12" t="s">
        <v>1710</v>
      </c>
      <c r="B12" s="15" t="s">
        <v>1712</v>
      </c>
      <c r="C12" s="23"/>
    </row>
    <row r="13" spans="1:8">
      <c r="A13" s="12" t="s">
        <v>1711</v>
      </c>
      <c r="B13" s="15" t="s">
        <v>1713</v>
      </c>
      <c r="C13" s="23"/>
    </row>
    <row r="14" spans="1:8">
      <c r="A14" s="12" t="s">
        <v>1707</v>
      </c>
      <c r="B14" s="15" t="s">
        <v>1708</v>
      </c>
      <c r="C14" s="23"/>
    </row>
    <row r="15" spans="1:8">
      <c r="A15" s="12" t="s">
        <v>1599</v>
      </c>
      <c r="B15" s="15" t="s">
        <v>1600</v>
      </c>
    </row>
    <row r="16" spans="1:8">
      <c r="A16" s="23" t="s">
        <v>1343</v>
      </c>
      <c r="B16" s="80" t="s">
        <v>1298</v>
      </c>
    </row>
    <row r="17" spans="1:2">
      <c r="A17" s="15" t="s">
        <v>1606</v>
      </c>
      <c r="B17" s="41" t="s">
        <v>1618</v>
      </c>
    </row>
  </sheetData>
  <pageMargins left="0" right="0" top="0" bottom="0" header="0.31496062992125984" footer="0.31496062992125984"/>
  <pageSetup paperSize="9" scale="87" orientation="landscape" r:id="rId1"/>
</worksheet>
</file>

<file path=xl/worksheets/sheet6.xml><?xml version="1.0" encoding="utf-8"?>
<worksheet xmlns="http://schemas.openxmlformats.org/spreadsheetml/2006/main" xmlns:r="http://schemas.openxmlformats.org/officeDocument/2006/relationships">
  <sheetPr codeName="Blad6">
    <tabColor rgb="FF002060"/>
  </sheetPr>
  <dimension ref="A1:C15"/>
  <sheetViews>
    <sheetView view="pageBreakPreview" zoomScaleNormal="85" zoomScaleSheetLayoutView="100" workbookViewId="0">
      <selection activeCell="B11" sqref="B11"/>
    </sheetView>
  </sheetViews>
  <sheetFormatPr defaultRowHeight="11.25"/>
  <cols>
    <col min="1" max="1" width="12.42578125" style="18" customWidth="1"/>
    <col min="2" max="2" width="40.5703125" style="12" customWidth="1"/>
    <col min="3" max="3" width="50.140625" style="101" customWidth="1"/>
    <col min="4" max="16384" width="9.140625" style="11"/>
  </cols>
  <sheetData>
    <row r="1" spans="1:3" s="15" customFormat="1" ht="22.5">
      <c r="A1" s="61" t="s">
        <v>1365</v>
      </c>
      <c r="B1" s="59" t="s">
        <v>35</v>
      </c>
      <c r="C1" s="59" t="s">
        <v>1366</v>
      </c>
    </row>
    <row r="2" spans="1:3" ht="22.5">
      <c r="A2" s="21" t="s">
        <v>1461</v>
      </c>
      <c r="B2" s="21" t="s">
        <v>1718</v>
      </c>
      <c r="C2" s="21" t="s">
        <v>1716</v>
      </c>
    </row>
    <row r="3" spans="1:3" ht="22.5">
      <c r="A3" s="19" t="s">
        <v>1463</v>
      </c>
      <c r="B3" s="21" t="s">
        <v>1717</v>
      </c>
      <c r="C3" s="19" t="s">
        <v>1720</v>
      </c>
    </row>
    <row r="4" spans="1:3" ht="33.75">
      <c r="A4" s="19" t="s">
        <v>1465</v>
      </c>
      <c r="B4" s="21" t="s">
        <v>1718</v>
      </c>
      <c r="C4" s="19" t="s">
        <v>1724</v>
      </c>
    </row>
    <row r="5" spans="1:3" ht="22.5">
      <c r="A5" s="19" t="s">
        <v>1466</v>
      </c>
      <c r="B5" s="21" t="s">
        <v>1719</v>
      </c>
      <c r="C5" s="19" t="s">
        <v>1721</v>
      </c>
    </row>
    <row r="6" spans="1:3" ht="22.5">
      <c r="A6" s="19" t="s">
        <v>1464</v>
      </c>
      <c r="B6" s="21" t="s">
        <v>1723</v>
      </c>
      <c r="C6" s="19" t="s">
        <v>1722</v>
      </c>
    </row>
    <row r="7" spans="1:3" ht="22.5">
      <c r="A7" s="86" t="s">
        <v>1462</v>
      </c>
      <c r="B7" s="21" t="s">
        <v>1718</v>
      </c>
      <c r="C7" s="102" t="s">
        <v>1727</v>
      </c>
    </row>
    <row r="8" spans="1:3" ht="22.5">
      <c r="A8" s="17" t="s">
        <v>1471</v>
      </c>
      <c r="B8" s="21" t="s">
        <v>1725</v>
      </c>
      <c r="C8" s="103" t="s">
        <v>1726</v>
      </c>
    </row>
    <row r="9" spans="1:3">
      <c r="A9" s="21"/>
      <c r="B9" s="21" t="s">
        <v>8</v>
      </c>
      <c r="C9" s="21" t="s">
        <v>1728</v>
      </c>
    </row>
    <row r="10" spans="1:3" s="12" customFormat="1" ht="22.5">
      <c r="A10" s="19" t="s">
        <v>1467</v>
      </c>
      <c r="B10" s="21" t="s">
        <v>1729</v>
      </c>
      <c r="C10" s="19" t="s">
        <v>1730</v>
      </c>
    </row>
    <row r="11" spans="1:3" ht="22.5">
      <c r="A11" s="63" t="s">
        <v>1684</v>
      </c>
      <c r="B11" s="63" t="s">
        <v>1731</v>
      </c>
      <c r="C11" s="75" t="s">
        <v>1732</v>
      </c>
    </row>
    <row r="13" spans="1:3">
      <c r="A13" s="12" t="s">
        <v>1597</v>
      </c>
      <c r="B13" s="15" t="s">
        <v>1598</v>
      </c>
      <c r="C13" s="23"/>
    </row>
    <row r="14" spans="1:3" s="23" customFormat="1">
      <c r="A14" s="12" t="s">
        <v>1599</v>
      </c>
      <c r="B14" s="15" t="s">
        <v>1600</v>
      </c>
      <c r="C14" s="18"/>
    </row>
    <row r="15" spans="1:3" s="23" customFormat="1">
      <c r="A15" s="12" t="s">
        <v>1671</v>
      </c>
      <c r="B15" s="15" t="s">
        <v>1672</v>
      </c>
      <c r="C15" s="18"/>
    </row>
  </sheetData>
  <pageMargins left="0.70866141732283472" right="0.70866141732283472" top="0.74803149606299213" bottom="0.74803149606299213" header="0.31496062992125984" footer="0.31496062992125984"/>
  <pageSetup paperSize="9" orientation="landscape" r:id="rId1"/>
</worksheet>
</file>

<file path=xl/worksheets/sheet7.xml><?xml version="1.0" encoding="utf-8"?>
<worksheet xmlns="http://schemas.openxmlformats.org/spreadsheetml/2006/main" xmlns:r="http://schemas.openxmlformats.org/officeDocument/2006/relationships">
  <sheetPr codeName="Blad7">
    <tabColor rgb="FFFFC000"/>
  </sheetPr>
  <dimension ref="A1:H26"/>
  <sheetViews>
    <sheetView view="pageBreakPreview" zoomScale="115" zoomScaleSheetLayoutView="115" workbookViewId="0">
      <selection activeCell="F1" sqref="F1"/>
    </sheetView>
  </sheetViews>
  <sheetFormatPr defaultRowHeight="11.25"/>
  <cols>
    <col min="1" max="1" width="10.42578125" style="41" customWidth="1"/>
    <col min="2" max="2" width="2.85546875" style="41" bestFit="1" customWidth="1"/>
    <col min="3" max="3" width="19.85546875" style="41" customWidth="1"/>
    <col min="4" max="4" width="20" style="41" customWidth="1"/>
    <col min="5" max="5" width="21.42578125" style="41" customWidth="1"/>
    <col min="6" max="6" width="13" style="41" customWidth="1"/>
    <col min="7" max="7" width="37.28515625" style="41" customWidth="1"/>
    <col min="8" max="8" width="9.7109375" style="41" bestFit="1" customWidth="1"/>
    <col min="9" max="16384" width="9.140625" style="15"/>
  </cols>
  <sheetData>
    <row r="1" spans="1:8" s="105" customFormat="1" ht="33.75">
      <c r="A1" s="236" t="s">
        <v>1365</v>
      </c>
      <c r="B1" s="236" t="s">
        <v>23</v>
      </c>
      <c r="C1" s="236" t="s">
        <v>1360</v>
      </c>
      <c r="D1" s="236" t="s">
        <v>115</v>
      </c>
      <c r="E1" s="236" t="s">
        <v>1362</v>
      </c>
      <c r="F1" s="61" t="s">
        <v>2085</v>
      </c>
      <c r="G1" s="236" t="s">
        <v>1364</v>
      </c>
      <c r="H1" s="236" t="s">
        <v>1706</v>
      </c>
    </row>
    <row r="2" spans="1:8" s="107" customFormat="1" ht="157.5">
      <c r="A2" s="76" t="s">
        <v>1477</v>
      </c>
      <c r="B2" s="76">
        <v>9</v>
      </c>
      <c r="C2" s="76" t="s">
        <v>1736</v>
      </c>
      <c r="D2" s="76" t="s">
        <v>1753</v>
      </c>
      <c r="E2" s="76" t="s">
        <v>1761</v>
      </c>
      <c r="F2" s="76" t="s">
        <v>1556</v>
      </c>
      <c r="G2" s="106" t="s">
        <v>1777</v>
      </c>
      <c r="H2" s="108" t="s">
        <v>1622</v>
      </c>
    </row>
    <row r="3" spans="1:8" s="107" customFormat="1" ht="112.5">
      <c r="A3" s="19" t="s">
        <v>1479</v>
      </c>
      <c r="B3" s="19">
        <v>3</v>
      </c>
      <c r="C3" s="19" t="s">
        <v>1744</v>
      </c>
      <c r="D3" s="19" t="s">
        <v>1754</v>
      </c>
      <c r="E3" s="19" t="s">
        <v>1762</v>
      </c>
      <c r="F3" s="19" t="s">
        <v>0</v>
      </c>
      <c r="G3" s="19"/>
      <c r="H3" s="109" t="s">
        <v>1622</v>
      </c>
    </row>
    <row r="4" spans="1:8" s="107" customFormat="1" ht="90">
      <c r="A4" s="19" t="s">
        <v>1480</v>
      </c>
      <c r="B4" s="19">
        <v>1</v>
      </c>
      <c r="C4" s="19" t="s">
        <v>1737</v>
      </c>
      <c r="D4" s="19" t="s">
        <v>1752</v>
      </c>
      <c r="E4" s="19" t="s">
        <v>1763</v>
      </c>
      <c r="F4" s="19" t="s">
        <v>0</v>
      </c>
      <c r="G4" s="19"/>
      <c r="H4" s="108" t="s">
        <v>1622</v>
      </c>
    </row>
    <row r="5" spans="1:8" ht="135">
      <c r="A5" s="86" t="s">
        <v>1483</v>
      </c>
      <c r="B5" s="86">
        <v>7</v>
      </c>
      <c r="C5" s="86" t="s">
        <v>1738</v>
      </c>
      <c r="D5" s="86" t="s">
        <v>1751</v>
      </c>
      <c r="E5" s="86" t="s">
        <v>1764</v>
      </c>
      <c r="F5" s="86" t="s">
        <v>0</v>
      </c>
      <c r="G5" s="86"/>
      <c r="H5" s="109" t="s">
        <v>1622</v>
      </c>
    </row>
    <row r="6" spans="1:8" s="16" customFormat="1" ht="112.5">
      <c r="A6" s="86" t="s">
        <v>1487</v>
      </c>
      <c r="B6" s="86">
        <v>6</v>
      </c>
      <c r="C6" s="86" t="s">
        <v>1745</v>
      </c>
      <c r="D6" s="86" t="s">
        <v>1755</v>
      </c>
      <c r="E6" s="86" t="s">
        <v>1504</v>
      </c>
      <c r="F6" s="86" t="s">
        <v>0</v>
      </c>
      <c r="G6" s="86"/>
      <c r="H6" s="108" t="s">
        <v>1622</v>
      </c>
    </row>
    <row r="7" spans="1:8" s="107" customFormat="1" ht="90">
      <c r="A7" s="86" t="s">
        <v>1482</v>
      </c>
      <c r="B7" s="86">
        <v>2</v>
      </c>
      <c r="C7" s="86" t="s">
        <v>1739</v>
      </c>
      <c r="D7" s="86" t="s">
        <v>1750</v>
      </c>
      <c r="E7" s="86" t="s">
        <v>1765</v>
      </c>
      <c r="F7" s="86" t="s">
        <v>0</v>
      </c>
      <c r="G7" s="86"/>
      <c r="H7" s="110" t="s">
        <v>1622</v>
      </c>
    </row>
    <row r="8" spans="1:8" s="16" customFormat="1" ht="112.5">
      <c r="A8" s="19" t="s">
        <v>1485</v>
      </c>
      <c r="B8" s="19">
        <v>10</v>
      </c>
      <c r="C8" s="19" t="s">
        <v>1740</v>
      </c>
      <c r="D8" s="19" t="s">
        <v>1756</v>
      </c>
      <c r="E8" s="19" t="s">
        <v>1766</v>
      </c>
      <c r="F8" s="19" t="s">
        <v>0</v>
      </c>
      <c r="G8" s="19"/>
      <c r="H8" s="112" t="s">
        <v>1622</v>
      </c>
    </row>
    <row r="9" spans="1:8" s="16" customFormat="1" ht="90">
      <c r="A9" s="86" t="s">
        <v>1489</v>
      </c>
      <c r="B9" s="86">
        <v>1</v>
      </c>
      <c r="C9" s="86" t="s">
        <v>1737</v>
      </c>
      <c r="D9" s="86" t="s">
        <v>1757</v>
      </c>
      <c r="E9" s="86" t="s">
        <v>1767</v>
      </c>
      <c r="F9" s="86" t="s">
        <v>0</v>
      </c>
      <c r="G9" s="86"/>
      <c r="H9" s="110" t="s">
        <v>1622</v>
      </c>
    </row>
    <row r="10" spans="1:8" s="107" customFormat="1" ht="90">
      <c r="A10" s="19" t="s">
        <v>1478</v>
      </c>
      <c r="B10" s="19">
        <v>1</v>
      </c>
      <c r="C10" s="19" t="s">
        <v>1737</v>
      </c>
      <c r="D10" s="19" t="s">
        <v>1758</v>
      </c>
      <c r="E10" s="19" t="s">
        <v>1768</v>
      </c>
      <c r="F10" s="19" t="s">
        <v>0</v>
      </c>
      <c r="G10" s="19"/>
      <c r="H10" s="112" t="s">
        <v>1622</v>
      </c>
    </row>
    <row r="11" spans="1:8" s="16" customFormat="1" ht="112.5">
      <c r="A11" s="86" t="s">
        <v>1490</v>
      </c>
      <c r="B11" s="86">
        <v>14</v>
      </c>
      <c r="C11" s="86" t="s">
        <v>1746</v>
      </c>
      <c r="D11" s="86" t="s">
        <v>1759</v>
      </c>
      <c r="E11" s="86" t="s">
        <v>1769</v>
      </c>
      <c r="F11" s="86" t="s">
        <v>0</v>
      </c>
      <c r="G11" s="86"/>
      <c r="H11" s="109" t="s">
        <v>1622</v>
      </c>
    </row>
    <row r="12" spans="1:8" ht="101.25">
      <c r="A12" s="17" t="s">
        <v>1488</v>
      </c>
      <c r="B12" s="17">
        <v>5</v>
      </c>
      <c r="C12" s="17" t="s">
        <v>1747</v>
      </c>
      <c r="D12" s="17" t="s">
        <v>1499</v>
      </c>
      <c r="E12" s="17" t="s">
        <v>1770</v>
      </c>
      <c r="F12" s="17" t="s">
        <v>0</v>
      </c>
      <c r="G12" s="17"/>
      <c r="H12" s="108" t="s">
        <v>1622</v>
      </c>
    </row>
    <row r="13" spans="1:8" s="16" customFormat="1" ht="146.25">
      <c r="A13" s="86" t="s">
        <v>1491</v>
      </c>
      <c r="B13" s="86">
        <v>15</v>
      </c>
      <c r="C13" s="86" t="s">
        <v>1748</v>
      </c>
      <c r="D13" s="86" t="s">
        <v>1500</v>
      </c>
      <c r="E13" s="86" t="s">
        <v>1771</v>
      </c>
      <c r="F13" s="86" t="s">
        <v>0</v>
      </c>
      <c r="G13" s="86"/>
      <c r="H13" s="109" t="s">
        <v>1622</v>
      </c>
    </row>
    <row r="14" spans="1:8" s="16" customFormat="1" ht="90">
      <c r="A14" s="17" t="s">
        <v>1495</v>
      </c>
      <c r="B14" s="17">
        <v>8</v>
      </c>
      <c r="C14" s="17" t="s">
        <v>1741</v>
      </c>
      <c r="D14" s="17" t="s">
        <v>1503</v>
      </c>
      <c r="E14" s="17" t="s">
        <v>1772</v>
      </c>
      <c r="F14" s="17" t="s">
        <v>0</v>
      </c>
      <c r="G14" s="17"/>
      <c r="H14" s="108" t="s">
        <v>1622</v>
      </c>
    </row>
    <row r="15" spans="1:8" s="16" customFormat="1" ht="101.25">
      <c r="A15" s="19" t="s">
        <v>1484</v>
      </c>
      <c r="B15" s="19">
        <v>1</v>
      </c>
      <c r="C15" s="19" t="s">
        <v>1737</v>
      </c>
      <c r="D15" s="19" t="s">
        <v>1497</v>
      </c>
      <c r="E15" s="19" t="s">
        <v>1773</v>
      </c>
      <c r="F15" s="19" t="s">
        <v>0</v>
      </c>
      <c r="G15" s="19"/>
      <c r="H15" s="109" t="s">
        <v>1622</v>
      </c>
    </row>
    <row r="16" spans="1:8" s="16" customFormat="1" ht="202.5">
      <c r="A16" s="86" t="s">
        <v>1486</v>
      </c>
      <c r="B16" s="86">
        <v>8</v>
      </c>
      <c r="C16" s="86" t="s">
        <v>1742</v>
      </c>
      <c r="D16" s="86" t="s">
        <v>1498</v>
      </c>
      <c r="E16" s="86" t="s">
        <v>1774</v>
      </c>
      <c r="F16" s="86" t="s">
        <v>0</v>
      </c>
      <c r="G16" s="86"/>
      <c r="H16" s="108" t="s">
        <v>1622</v>
      </c>
    </row>
    <row r="17" spans="1:8" s="16" customFormat="1" ht="123.75">
      <c r="A17" s="86" t="s">
        <v>1492</v>
      </c>
      <c r="B17" s="86">
        <v>8</v>
      </c>
      <c r="C17" s="86" t="s">
        <v>1743</v>
      </c>
      <c r="D17" s="86" t="s">
        <v>1760</v>
      </c>
      <c r="E17" s="86" t="s">
        <v>1775</v>
      </c>
      <c r="F17" s="86" t="s">
        <v>0</v>
      </c>
      <c r="G17" s="86"/>
      <c r="H17" s="109" t="s">
        <v>1622</v>
      </c>
    </row>
    <row r="18" spans="1:8" s="16" customFormat="1" ht="90">
      <c r="A18" s="86" t="s">
        <v>1494</v>
      </c>
      <c r="B18" s="86">
        <v>1</v>
      </c>
      <c r="C18" s="86" t="s">
        <v>1737</v>
      </c>
      <c r="D18" s="86" t="s">
        <v>1502</v>
      </c>
      <c r="E18" s="86" t="s">
        <v>1506</v>
      </c>
      <c r="F18" s="86" t="s">
        <v>0</v>
      </c>
      <c r="G18" s="86"/>
      <c r="H18" s="108" t="s">
        <v>1622</v>
      </c>
    </row>
    <row r="19" spans="1:8" s="16" customFormat="1" ht="90">
      <c r="A19" s="86" t="s">
        <v>1493</v>
      </c>
      <c r="B19" s="86">
        <v>1</v>
      </c>
      <c r="C19" s="86" t="s">
        <v>1737</v>
      </c>
      <c r="D19" s="86" t="s">
        <v>1501</v>
      </c>
      <c r="E19" s="86" t="s">
        <v>1505</v>
      </c>
      <c r="F19" s="86" t="s">
        <v>0</v>
      </c>
      <c r="G19" s="86"/>
      <c r="H19" s="109" t="s">
        <v>1622</v>
      </c>
    </row>
    <row r="20" spans="1:8" s="107" customFormat="1" ht="90">
      <c r="A20" s="17" t="s">
        <v>1481</v>
      </c>
      <c r="B20" s="17">
        <v>1</v>
      </c>
      <c r="C20" s="17" t="s">
        <v>1737</v>
      </c>
      <c r="D20" s="17" t="s">
        <v>1496</v>
      </c>
      <c r="E20" s="17" t="s">
        <v>1776</v>
      </c>
      <c r="F20" s="17" t="s">
        <v>0</v>
      </c>
      <c r="G20" s="17"/>
      <c r="H20" s="108" t="s">
        <v>1622</v>
      </c>
    </row>
    <row r="21" spans="1:8" s="16" customFormat="1" ht="135">
      <c r="A21" s="63" t="s">
        <v>1733</v>
      </c>
      <c r="B21" s="75">
        <v>1</v>
      </c>
      <c r="C21" s="63" t="s">
        <v>1749</v>
      </c>
      <c r="D21" s="63" t="s">
        <v>1734</v>
      </c>
      <c r="E21" s="63" t="s">
        <v>1735</v>
      </c>
      <c r="F21" s="75" t="s">
        <v>0</v>
      </c>
      <c r="G21" s="75"/>
      <c r="H21" s="111" t="s">
        <v>1623</v>
      </c>
    </row>
    <row r="22" spans="1:8" s="16" customFormat="1">
      <c r="A22" s="41"/>
      <c r="B22" s="41"/>
      <c r="C22" s="41"/>
      <c r="D22" s="41"/>
      <c r="E22" s="41"/>
      <c r="F22" s="41"/>
      <c r="G22" s="41"/>
      <c r="H22" s="41"/>
    </row>
    <row r="23" spans="1:8" s="23" customFormat="1">
      <c r="A23" s="12" t="s">
        <v>1597</v>
      </c>
      <c r="B23" s="15" t="s">
        <v>1598</v>
      </c>
      <c r="D23" s="18"/>
      <c r="E23" s="18"/>
      <c r="F23" s="18"/>
    </row>
    <row r="24" spans="1:8" s="23" customFormat="1">
      <c r="A24" s="12" t="s">
        <v>1599</v>
      </c>
      <c r="B24" s="15" t="s">
        <v>1600</v>
      </c>
      <c r="C24" s="18"/>
      <c r="D24" s="18"/>
      <c r="E24" s="18"/>
      <c r="F24" s="18"/>
    </row>
    <row r="25" spans="1:8" s="23" customFormat="1">
      <c r="A25" s="23" t="s">
        <v>1343</v>
      </c>
      <c r="B25" s="80" t="s">
        <v>1298</v>
      </c>
      <c r="C25" s="18"/>
      <c r="D25" s="18"/>
      <c r="E25" s="18"/>
      <c r="F25" s="18"/>
    </row>
    <row r="26" spans="1:8" s="23" customFormat="1">
      <c r="A26" s="15" t="s">
        <v>1606</v>
      </c>
      <c r="B26" s="41" t="s">
        <v>1618</v>
      </c>
      <c r="C26" s="18"/>
      <c r="D26" s="18"/>
      <c r="E26" s="18"/>
      <c r="F26" s="18"/>
    </row>
  </sheetData>
  <pageMargins left="0" right="0" top="0" bottom="0" header="0.31496062992125984" footer="0.31496062992125984"/>
  <pageSetup paperSize="9" orientation="landscape" r:id="rId1"/>
</worksheet>
</file>

<file path=xl/worksheets/sheet8.xml><?xml version="1.0" encoding="utf-8"?>
<worksheet xmlns="http://schemas.openxmlformats.org/spreadsheetml/2006/main" xmlns:r="http://schemas.openxmlformats.org/officeDocument/2006/relationships">
  <sheetPr codeName="Blad8">
    <tabColor rgb="FFFFC000"/>
  </sheetPr>
  <dimension ref="A1:C30"/>
  <sheetViews>
    <sheetView view="pageBreakPreview" zoomScaleNormal="115" zoomScaleSheetLayoutView="100" workbookViewId="0">
      <pane ySplit="1" topLeftCell="A2" activePane="bottomLeft" state="frozen"/>
      <selection activeCell="AF1" sqref="AF1"/>
      <selection pane="bottomLeft" activeCell="B26" sqref="B26"/>
    </sheetView>
  </sheetViews>
  <sheetFormatPr defaultRowHeight="11.25"/>
  <cols>
    <col min="1" max="1" width="9.5703125" style="41" customWidth="1"/>
    <col min="2" max="2" width="41.28515625" style="41" bestFit="1" customWidth="1"/>
    <col min="3" max="3" width="91.85546875" style="41" customWidth="1"/>
    <col min="4" max="4" width="67.42578125" style="15" customWidth="1"/>
    <col min="5" max="16384" width="9.140625" style="15"/>
  </cols>
  <sheetData>
    <row r="1" spans="1:3" ht="22.5">
      <c r="A1" s="61" t="s">
        <v>1365</v>
      </c>
      <c r="B1" s="61" t="s">
        <v>35</v>
      </c>
      <c r="C1" s="61" t="s">
        <v>1366</v>
      </c>
    </row>
    <row r="2" spans="1:3" ht="22.5">
      <c r="A2" s="21" t="s">
        <v>1477</v>
      </c>
      <c r="B2" s="21" t="s">
        <v>1778</v>
      </c>
      <c r="C2" s="21" t="s">
        <v>1779</v>
      </c>
    </row>
    <row r="3" spans="1:3" ht="22.5">
      <c r="A3" s="17" t="s">
        <v>1479</v>
      </c>
      <c r="B3" s="86" t="s">
        <v>1800</v>
      </c>
      <c r="C3" s="102" t="s">
        <v>1780</v>
      </c>
    </row>
    <row r="4" spans="1:3">
      <c r="A4" s="21"/>
      <c r="B4" s="19" t="s">
        <v>1781</v>
      </c>
      <c r="C4" s="21" t="s">
        <v>1809</v>
      </c>
    </row>
    <row r="5" spans="1:3" ht="22.5">
      <c r="A5" s="19" t="s">
        <v>1480</v>
      </c>
      <c r="B5" s="19" t="s">
        <v>1782</v>
      </c>
      <c r="C5" s="19" t="s">
        <v>1783</v>
      </c>
    </row>
    <row r="6" spans="1:3" ht="22.5">
      <c r="A6" s="17" t="s">
        <v>1483</v>
      </c>
      <c r="B6" s="113" t="s">
        <v>1789</v>
      </c>
      <c r="C6" s="103" t="s">
        <v>1790</v>
      </c>
    </row>
    <row r="7" spans="1:3" ht="22.5">
      <c r="A7" s="17"/>
      <c r="B7" s="103" t="s">
        <v>1784</v>
      </c>
      <c r="C7" s="113" t="s">
        <v>1808</v>
      </c>
    </row>
    <row r="8" spans="1:3" ht="22.5">
      <c r="A8" s="21"/>
      <c r="B8" s="114" t="s">
        <v>1785</v>
      </c>
      <c r="C8" s="114" t="s">
        <v>36</v>
      </c>
    </row>
    <row r="9" spans="1:3" ht="22.5">
      <c r="A9" s="19" t="s">
        <v>1487</v>
      </c>
      <c r="B9" s="19" t="s">
        <v>1786</v>
      </c>
      <c r="C9" s="115" t="s">
        <v>1787</v>
      </c>
    </row>
    <row r="10" spans="1:3" ht="22.5">
      <c r="A10" s="86" t="s">
        <v>1482</v>
      </c>
      <c r="B10" s="86" t="s">
        <v>1788</v>
      </c>
      <c r="C10" s="86" t="s">
        <v>1791</v>
      </c>
    </row>
    <row r="11" spans="1:3" ht="22.5">
      <c r="A11" s="19" t="s">
        <v>1485</v>
      </c>
      <c r="B11" s="19" t="s">
        <v>1792</v>
      </c>
      <c r="C11" s="19" t="s">
        <v>1793</v>
      </c>
    </row>
    <row r="12" spans="1:3" ht="22.5">
      <c r="A12" s="19" t="s">
        <v>1489</v>
      </c>
      <c r="B12" s="19" t="s">
        <v>1801</v>
      </c>
      <c r="C12" s="19" t="s">
        <v>1562</v>
      </c>
    </row>
    <row r="13" spans="1:3" ht="22.5">
      <c r="A13" s="19" t="s">
        <v>1478</v>
      </c>
      <c r="B13" s="19" t="s">
        <v>1794</v>
      </c>
      <c r="C13" s="19" t="s">
        <v>1560</v>
      </c>
    </row>
    <row r="14" spans="1:3" ht="22.5">
      <c r="A14" s="17" t="s">
        <v>1490</v>
      </c>
      <c r="B14" s="86" t="s">
        <v>1795</v>
      </c>
      <c r="C14" s="86" t="s">
        <v>1555</v>
      </c>
    </row>
    <row r="15" spans="1:3" ht="22.5">
      <c r="A15" s="17"/>
      <c r="B15" s="116" t="s">
        <v>1796</v>
      </c>
      <c r="C15" s="117" t="s">
        <v>1797</v>
      </c>
    </row>
    <row r="16" spans="1:3" ht="22.5">
      <c r="A16" s="19" t="s">
        <v>1488</v>
      </c>
      <c r="B16" s="19" t="s">
        <v>1799</v>
      </c>
      <c r="C16" s="19" t="s">
        <v>1807</v>
      </c>
    </row>
    <row r="17" spans="1:3" ht="22.5">
      <c r="A17" s="17" t="s">
        <v>1491</v>
      </c>
      <c r="B17" s="86" t="s">
        <v>1781</v>
      </c>
      <c r="C17" s="86" t="s">
        <v>1806</v>
      </c>
    </row>
    <row r="18" spans="1:3">
      <c r="A18" s="21"/>
      <c r="B18" s="21" t="s">
        <v>1798</v>
      </c>
      <c r="C18" s="114" t="s">
        <v>1810</v>
      </c>
    </row>
    <row r="19" spans="1:3" ht="22.5">
      <c r="A19" s="19" t="s">
        <v>1495</v>
      </c>
      <c r="B19" s="19" t="s">
        <v>1802</v>
      </c>
      <c r="C19" s="19" t="s">
        <v>1805</v>
      </c>
    </row>
    <row r="20" spans="1:3" ht="22.5">
      <c r="A20" s="19" t="s">
        <v>1484</v>
      </c>
      <c r="B20" s="19" t="s">
        <v>1803</v>
      </c>
      <c r="C20" s="19" t="s">
        <v>1561</v>
      </c>
    </row>
    <row r="21" spans="1:3" ht="22.5">
      <c r="A21" s="86" t="s">
        <v>1486</v>
      </c>
      <c r="B21" s="86" t="s">
        <v>1778</v>
      </c>
      <c r="C21" s="86" t="s">
        <v>1804</v>
      </c>
    </row>
    <row r="22" spans="1:3" ht="22.5">
      <c r="A22" s="19" t="s">
        <v>1492</v>
      </c>
      <c r="B22" s="19" t="s">
        <v>1811</v>
      </c>
      <c r="C22" s="19" t="s">
        <v>1812</v>
      </c>
    </row>
    <row r="23" spans="1:3" ht="22.5">
      <c r="A23" s="19" t="s">
        <v>1494</v>
      </c>
      <c r="B23" s="19" t="s">
        <v>1813</v>
      </c>
      <c r="C23" s="19" t="s">
        <v>1564</v>
      </c>
    </row>
    <row r="24" spans="1:3" ht="22.5">
      <c r="A24" s="19" t="s">
        <v>1493</v>
      </c>
      <c r="B24" s="19" t="s">
        <v>1814</v>
      </c>
      <c r="C24" s="19" t="s">
        <v>1563</v>
      </c>
    </row>
    <row r="25" spans="1:3" ht="22.5">
      <c r="A25" s="19" t="s">
        <v>1481</v>
      </c>
      <c r="B25" s="19" t="s">
        <v>1815</v>
      </c>
      <c r="C25" s="19" t="s">
        <v>1816</v>
      </c>
    </row>
    <row r="26" spans="1:3" ht="22.5">
      <c r="A26" s="63" t="s">
        <v>1733</v>
      </c>
      <c r="B26" s="75" t="s">
        <v>1817</v>
      </c>
      <c r="C26" s="75" t="s">
        <v>1818</v>
      </c>
    </row>
    <row r="28" spans="1:3">
      <c r="A28" s="12" t="s">
        <v>1597</v>
      </c>
      <c r="B28" s="15" t="s">
        <v>1598</v>
      </c>
    </row>
    <row r="29" spans="1:3">
      <c r="A29" s="12" t="s">
        <v>1599</v>
      </c>
      <c r="B29" s="15" t="s">
        <v>1600</v>
      </c>
    </row>
    <row r="30" spans="1:3">
      <c r="A30" s="12" t="s">
        <v>1671</v>
      </c>
      <c r="B30" s="15" t="s">
        <v>1672</v>
      </c>
    </row>
  </sheetData>
  <pageMargins left="0" right="0" top="0" bottom="0" header="0.31496062992125984" footer="0.31496062992125984"/>
  <pageSetup paperSize="9" scale="99" orientation="landscape" r:id="rId1"/>
  <colBreaks count="1" manualBreakCount="1">
    <brk id="3" max="1048575" man="1"/>
  </colBreaks>
</worksheet>
</file>

<file path=xl/worksheets/sheet9.xml><?xml version="1.0" encoding="utf-8"?>
<worksheet xmlns="http://schemas.openxmlformats.org/spreadsheetml/2006/main" xmlns:r="http://schemas.openxmlformats.org/officeDocument/2006/relationships">
  <sheetPr codeName="Blad9">
    <tabColor rgb="FF92D050"/>
  </sheetPr>
  <dimension ref="A1:H39"/>
  <sheetViews>
    <sheetView view="pageBreakPreview" zoomScale="85" zoomScaleNormal="115" zoomScaleSheetLayoutView="85" workbookViewId="0">
      <selection activeCell="G1" sqref="G1"/>
    </sheetView>
  </sheetViews>
  <sheetFormatPr defaultRowHeight="11.25"/>
  <cols>
    <col min="1" max="1" width="8.28515625" style="18" customWidth="1"/>
    <col min="2" max="2" width="4" style="18" bestFit="1" customWidth="1"/>
    <col min="3" max="3" width="20" style="18" customWidth="1"/>
    <col min="4" max="4" width="23.7109375" style="18" customWidth="1"/>
    <col min="5" max="5" width="20" style="18" customWidth="1"/>
    <col min="6" max="6" width="22.42578125" style="18" customWidth="1"/>
    <col min="7" max="7" width="29.42578125" style="18" customWidth="1"/>
    <col min="8" max="8" width="9.42578125" style="18" bestFit="1" customWidth="1"/>
    <col min="9" max="16384" width="9.140625" style="41"/>
  </cols>
  <sheetData>
    <row r="1" spans="1:8" ht="33.75">
      <c r="A1" s="61" t="s">
        <v>1365</v>
      </c>
      <c r="B1" s="61" t="s">
        <v>23</v>
      </c>
      <c r="C1" s="61" t="s">
        <v>1360</v>
      </c>
      <c r="D1" s="61" t="s">
        <v>116</v>
      </c>
      <c r="E1" s="61" t="s">
        <v>1822</v>
      </c>
      <c r="F1" s="61" t="s">
        <v>1823</v>
      </c>
      <c r="G1" s="61" t="s">
        <v>2085</v>
      </c>
      <c r="H1" s="61" t="s">
        <v>1706</v>
      </c>
    </row>
    <row r="2" spans="1:8" s="118" customFormat="1" ht="123.75">
      <c r="A2" s="119" t="s">
        <v>1492</v>
      </c>
      <c r="B2" s="119">
        <v>6</v>
      </c>
      <c r="C2" s="119" t="s">
        <v>1819</v>
      </c>
      <c r="D2" s="119" t="s">
        <v>1507</v>
      </c>
      <c r="E2" s="119" t="s">
        <v>1508</v>
      </c>
      <c r="F2" s="119" t="s">
        <v>1509</v>
      </c>
      <c r="G2" s="119" t="s">
        <v>1557</v>
      </c>
      <c r="H2" s="120" t="s">
        <v>1622</v>
      </c>
    </row>
    <row r="3" spans="1:8" s="118" customFormat="1">
      <c r="A3" s="76"/>
      <c r="B3" s="76"/>
      <c r="C3" s="76"/>
      <c r="D3" s="76"/>
      <c r="E3" s="76"/>
      <c r="F3" s="76"/>
      <c r="G3" s="76"/>
      <c r="H3" s="76"/>
    </row>
    <row r="4" spans="1:8" s="23" customFormat="1">
      <c r="A4" s="12" t="s">
        <v>1597</v>
      </c>
      <c r="B4" s="15" t="s">
        <v>1598</v>
      </c>
      <c r="E4" s="18"/>
      <c r="F4" s="18"/>
      <c r="G4" s="18"/>
    </row>
    <row r="5" spans="1:8" s="23" customFormat="1">
      <c r="A5" s="12" t="s">
        <v>1599</v>
      </c>
      <c r="B5" s="15" t="s">
        <v>1600</v>
      </c>
      <c r="C5" s="18"/>
      <c r="E5" s="18"/>
      <c r="F5" s="18"/>
      <c r="G5" s="18"/>
    </row>
    <row r="6" spans="1:8" s="23" customFormat="1">
      <c r="A6" s="23" t="s">
        <v>1343</v>
      </c>
      <c r="B6" s="80" t="s">
        <v>1298</v>
      </c>
      <c r="C6" s="18"/>
      <c r="E6" s="18"/>
      <c r="F6" s="18"/>
      <c r="G6" s="18"/>
    </row>
    <row r="17" s="41" customFormat="1"/>
    <row r="18" s="41" customFormat="1"/>
    <row r="19" s="41" customFormat="1"/>
    <row r="20" s="41" customFormat="1"/>
    <row r="21" s="41" customFormat="1"/>
    <row r="22" s="41" customFormat="1"/>
    <row r="23" s="41" customFormat="1"/>
    <row r="24" s="41" customFormat="1"/>
    <row r="25" s="41" customFormat="1"/>
    <row r="26" s="41" customFormat="1"/>
    <row r="27" s="41" customFormat="1"/>
    <row r="28" s="41" customFormat="1"/>
    <row r="29" s="41" customFormat="1"/>
    <row r="30" s="41" customFormat="1"/>
    <row r="31" s="41" customFormat="1"/>
    <row r="32" s="41" customFormat="1"/>
    <row r="33" s="41" customFormat="1"/>
    <row r="34" s="41" customFormat="1"/>
    <row r="35" s="41" customFormat="1"/>
    <row r="36" s="41" customFormat="1"/>
    <row r="37" s="41" customFormat="1"/>
    <row r="38" s="41" customFormat="1"/>
    <row r="39" s="41" customFormat="1"/>
  </sheetData>
  <pageMargins left="0" right="0" top="0" bottom="0" header="0.31496062992125984" footer="0.31496062992125984"/>
  <pageSetup paperSize="9" orientation="landscape"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32</vt:i4>
      </vt:variant>
    </vt:vector>
  </HeadingPairs>
  <TitlesOfParts>
    <vt:vector size="64" baseType="lpstr">
      <vt:lpstr>1A. Overview - Diagnostics</vt:lpstr>
      <vt:lpstr>1B. Results - Diagnostics</vt:lpstr>
      <vt:lpstr>2A. Overview 1 - Saline</vt:lpstr>
      <vt:lpstr>2B. Results 1 - Saline</vt:lpstr>
      <vt:lpstr>3A. Overview 2 - Urea</vt:lpstr>
      <vt:lpstr>3B. Results 2 - Urea</vt:lpstr>
      <vt:lpstr>4A. Overview 3 - Demeclo</vt:lpstr>
      <vt:lpstr>4B. Results 3 - Demeclo</vt:lpstr>
      <vt:lpstr>5A. Overview 4 - Lithium</vt:lpstr>
      <vt:lpstr>5B. Results 4 - Lithium </vt:lpstr>
      <vt:lpstr>6A. Overview 5 - Mannitol</vt:lpstr>
      <vt:lpstr>6B. Results 5 - Mannitol</vt:lpstr>
      <vt:lpstr>7A. Overview 6 - Diuretics</vt:lpstr>
      <vt:lpstr>7B. Results 6 - Diuretics  </vt:lpstr>
      <vt:lpstr>8A. Overview 7 - Desmopressin</vt:lpstr>
      <vt:lpstr>8B. Results 7 - Desmopressin  </vt:lpstr>
      <vt:lpstr>9A. Overview 8 - Phenytoin</vt:lpstr>
      <vt:lpstr>9B. Results 8 - Phenytoin</vt:lpstr>
      <vt:lpstr>10A. Overview 9 - Vaptans - SR</vt:lpstr>
      <vt:lpstr>10B. Results 9 - Vaptans - SR</vt:lpstr>
      <vt:lpstr>10C. Overview 9 - Vaptans - RCT</vt:lpstr>
      <vt:lpstr>10D. Results 9 - Vaptans -RCT</vt:lpstr>
      <vt:lpstr>10E. Overview 9 -Vaptans - Obs</vt:lpstr>
      <vt:lpstr>10F. Results 9 - Vaptans - Obs</vt:lpstr>
      <vt:lpstr>11A. Overview 10 - Steroids </vt:lpstr>
      <vt:lpstr>11B. Results 10 - Steroids </vt:lpstr>
      <vt:lpstr>12A. Overview 11 Fluid Restrict</vt:lpstr>
      <vt:lpstr>12B. Results 11 Fluid Restrict</vt:lpstr>
      <vt:lpstr>13A. Correction Speed</vt:lpstr>
      <vt:lpstr>Blad2</vt:lpstr>
      <vt:lpstr>Blad3</vt:lpstr>
      <vt:lpstr>Blad1</vt:lpstr>
      <vt:lpstr>'10A. Overview 9 - Vaptans - SR'!Print_Area</vt:lpstr>
      <vt:lpstr>'10B. Results 9 - Vaptans - SR'!Print_Area</vt:lpstr>
      <vt:lpstr>'10C. Overview 9 - Vaptans - RCT'!Print_Area</vt:lpstr>
      <vt:lpstr>'10D. Results 9 - Vaptans -RCT'!Print_Area</vt:lpstr>
      <vt:lpstr>'10E. Overview 9 -Vaptans - Obs'!Print_Area</vt:lpstr>
      <vt:lpstr>'10F. Results 9 - Vaptans - Obs'!Print_Area</vt:lpstr>
      <vt:lpstr>'11A. Overview 10 - Steroids '!Print_Area</vt:lpstr>
      <vt:lpstr>'11B. Results 10 - Steroids '!Print_Area</vt:lpstr>
      <vt:lpstr>'12A. Overview 11 Fluid Restrict'!Print_Area</vt:lpstr>
      <vt:lpstr>'12B. Results 11 Fluid Restrict'!Print_Area</vt:lpstr>
      <vt:lpstr>'13A. Correction Speed'!Print_Area</vt:lpstr>
      <vt:lpstr>'1A. Overview - Diagnostics'!Print_Area</vt:lpstr>
      <vt:lpstr>'1B. Results - Diagnostics'!Print_Area</vt:lpstr>
      <vt:lpstr>'2A. Overview 1 - Saline'!Print_Area</vt:lpstr>
      <vt:lpstr>'2B. Results 1 - Saline'!Print_Area</vt:lpstr>
      <vt:lpstr>'3A. Overview 2 - Urea'!Print_Area</vt:lpstr>
      <vt:lpstr>'3B. Results 2 - Urea'!Print_Area</vt:lpstr>
      <vt:lpstr>'4A. Overview 3 - Demeclo'!Print_Area</vt:lpstr>
      <vt:lpstr>'4B. Results 3 - Demeclo'!Print_Area</vt:lpstr>
      <vt:lpstr>'5A. Overview 4 - Lithium'!Print_Area</vt:lpstr>
      <vt:lpstr>'5B. Results 4 - Lithium '!Print_Area</vt:lpstr>
      <vt:lpstr>'6A. Overview 5 - Mannitol'!Print_Area</vt:lpstr>
      <vt:lpstr>'6B. Results 5 - Mannitol'!Print_Area</vt:lpstr>
      <vt:lpstr>'7A. Overview 6 - Diuretics'!Print_Area</vt:lpstr>
      <vt:lpstr>'7B. Results 6 - Diuretics  '!Print_Area</vt:lpstr>
      <vt:lpstr>'8A. Overview 7 - Desmopressin'!Print_Area</vt:lpstr>
      <vt:lpstr>'8B. Results 7 - Desmopressin  '!Print_Area</vt:lpstr>
      <vt:lpstr>'9A. Overview 8 - Phenytoin'!Print_Area</vt:lpstr>
      <vt:lpstr>'9B. Results 8 - Phenytoin'!Print_Area</vt:lpstr>
      <vt:lpstr>'1A. Overview - Diagnostics'!Print_Titles</vt:lpstr>
      <vt:lpstr>'1B. Results - Diagnostics'!Print_Titles</vt:lpstr>
      <vt:lpstr>'2A. Overview 1 - Saline'!Print_Titles</vt:lpstr>
    </vt:vector>
  </TitlesOfParts>
  <Company>HP</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Evi Nagler</dc:creator>
  <cp:lastModifiedBy>laura.jones</cp:lastModifiedBy>
  <cp:lastPrinted>2013-09-18T15:27:27Z</cp:lastPrinted>
  <dcterms:created xsi:type="dcterms:W3CDTF">2012-07-14T13:56:52Z</dcterms:created>
  <dcterms:modified xsi:type="dcterms:W3CDTF">2013-12-09T11:52:08Z</dcterms:modified>
</cp:coreProperties>
</file>